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120" yWindow="45" windowWidth="1944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Диаграмма1" sheetId="16" r:id="rId6"/>
    <sheet name="Доп.лист" sheetId="17" r:id="rId7"/>
    <sheet name="Бланк" sheetId="14" state="hidden" r:id="rId8"/>
  </sheets>
  <externalReferences>
    <externalReference r:id="rId9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24519"/>
</workbook>
</file>

<file path=xl/calcChain.xml><?xml version="1.0" encoding="utf-8"?>
<calcChain xmlns="http://schemas.openxmlformats.org/spreadsheetml/2006/main">
  <c r="B7" i="10"/>
  <c r="B8"/>
  <c r="B9"/>
  <c r="B10"/>
  <c r="B11"/>
  <c r="B12"/>
  <c r="B13"/>
  <c r="B14"/>
  <c r="B15"/>
  <c r="B6"/>
  <c r="A41" l="1"/>
  <c r="A42"/>
  <c r="A43"/>
  <c r="A44"/>
  <c r="A45"/>
  <c r="R2" i="13" l="1"/>
  <c r="R3"/>
  <c r="R4"/>
  <c r="R1"/>
  <c r="D3"/>
  <c r="D4"/>
  <c r="D46" i="10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C16" l="1"/>
  <c r="D16"/>
  <c r="C17"/>
  <c r="D17" s="1"/>
  <c r="C18"/>
  <c r="D18"/>
  <c r="C19"/>
  <c r="D19"/>
  <c r="C20"/>
  <c r="D20"/>
  <c r="A3" l="1"/>
  <c r="D21" l="1"/>
  <c r="D23"/>
  <c r="D24"/>
  <c r="D27"/>
  <c r="D28"/>
  <c r="D29"/>
  <c r="D30"/>
  <c r="D31"/>
  <c r="D32"/>
  <c r="D33"/>
  <c r="D34"/>
  <c r="D35"/>
  <c r="D36"/>
  <c r="D37"/>
  <c r="D38"/>
  <c r="D39"/>
  <c r="D40"/>
  <c r="D41"/>
  <c r="D45"/>
  <c r="C7"/>
  <c r="C8"/>
  <c r="C9"/>
  <c r="C10"/>
  <c r="C11"/>
  <c r="C12"/>
  <c r="C13"/>
  <c r="C14"/>
  <c r="D14" s="1"/>
  <c r="C15"/>
  <c r="C21"/>
  <c r="C22"/>
  <c r="D22" s="1"/>
  <c r="C23"/>
  <c r="C24"/>
  <c r="C25"/>
  <c r="D25" s="1"/>
  <c r="C26"/>
  <c r="D26" s="1"/>
  <c r="C27"/>
  <c r="C28"/>
  <c r="C29"/>
  <c r="C30"/>
  <c r="C31"/>
  <c r="C32"/>
  <c r="C33"/>
  <c r="C34"/>
  <c r="C35"/>
  <c r="C36"/>
  <c r="C37"/>
  <c r="C38"/>
  <c r="C39"/>
  <c r="C40"/>
  <c r="C41"/>
  <c r="C42"/>
  <c r="D42" s="1"/>
  <c r="C43"/>
  <c r="D43" s="1"/>
  <c r="C44"/>
  <c r="D44" s="1"/>
  <c r="C45"/>
  <c r="P10" i="13"/>
  <c r="G7" i="15"/>
  <c r="M9" i="13" s="1"/>
  <c r="G8" i="15"/>
  <c r="M10" i="13" s="1"/>
  <c r="G6" i="15"/>
  <c r="M8" i="13" s="1"/>
  <c r="C6" i="10"/>
  <c r="G6" i="13"/>
  <c r="P7"/>
  <c r="P8"/>
  <c r="P9"/>
  <c r="M7"/>
  <c r="D15" i="10" l="1"/>
  <c r="D13"/>
  <c r="D11"/>
  <c r="D7"/>
  <c r="D6"/>
  <c r="D9"/>
  <c r="D12"/>
  <c r="D10"/>
  <c r="D8"/>
  <c r="G5" i="13"/>
  <c r="D2"/>
  <c r="AR67" i="10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E66"/>
  <c r="E88" s="1"/>
  <c r="F66"/>
  <c r="B4"/>
  <c r="D4"/>
  <c r="O1"/>
  <c r="A1"/>
  <c r="D42" i="12"/>
  <c r="D43"/>
  <c r="D44"/>
  <c r="D45"/>
  <c r="D46"/>
  <c r="D47"/>
  <c r="D48"/>
  <c r="D49"/>
  <c r="D50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12"/>
  <c r="D13"/>
  <c r="D14"/>
  <c r="D11"/>
  <c r="F5" i="10" s="1"/>
  <c r="F87" s="1"/>
  <c r="CC5" l="1"/>
  <c r="CC13" s="1"/>
  <c r="AN88"/>
  <c r="BY5"/>
  <c r="BY14" s="1"/>
  <c r="AJ88"/>
  <c r="BQ5"/>
  <c r="BQ14" s="1"/>
  <c r="AB88"/>
  <c r="BM5"/>
  <c r="BM14" s="1"/>
  <c r="X88"/>
  <c r="BE5"/>
  <c r="BE12" s="1"/>
  <c r="P88"/>
  <c r="CF5"/>
  <c r="CF14" s="1"/>
  <c r="AQ88"/>
  <c r="CB5"/>
  <c r="CB13" s="1"/>
  <c r="AM88"/>
  <c r="BT5"/>
  <c r="BT14" s="1"/>
  <c r="AE88"/>
  <c r="BP5"/>
  <c r="BP15" s="1"/>
  <c r="AA88"/>
  <c r="BH5"/>
  <c r="BH14" s="1"/>
  <c r="S88"/>
  <c r="BD5"/>
  <c r="BD12" s="1"/>
  <c r="O88"/>
  <c r="AZ5"/>
  <c r="AZ14" s="1"/>
  <c r="K88"/>
  <c r="CE5"/>
  <c r="CE12" s="1"/>
  <c r="AP88"/>
  <c r="CA5"/>
  <c r="CA13" s="1"/>
  <c r="AL88"/>
  <c r="BW5"/>
  <c r="BW13" s="1"/>
  <c r="AH88"/>
  <c r="BS5"/>
  <c r="BS13" s="1"/>
  <c r="AD88"/>
  <c r="BO5"/>
  <c r="BO14" s="1"/>
  <c r="Z88"/>
  <c r="BK5"/>
  <c r="BK13" s="1"/>
  <c r="V88"/>
  <c r="BG5"/>
  <c r="BG15" s="1"/>
  <c r="R88"/>
  <c r="BC5"/>
  <c r="BC13" s="1"/>
  <c r="N88"/>
  <c r="AY5"/>
  <c r="AY12" s="1"/>
  <c r="J88"/>
  <c r="CG5"/>
  <c r="CG14" s="1"/>
  <c r="AR88"/>
  <c r="BU5"/>
  <c r="BU14" s="1"/>
  <c r="AF88"/>
  <c r="BI5"/>
  <c r="BI14" s="1"/>
  <c r="T88"/>
  <c r="BA5"/>
  <c r="BA12" s="1"/>
  <c r="L88"/>
  <c r="BX5"/>
  <c r="BX14" s="1"/>
  <c r="AI88"/>
  <c r="BL5"/>
  <c r="BL15" s="1"/>
  <c r="W88"/>
  <c r="CD5"/>
  <c r="CD12" s="1"/>
  <c r="AO88"/>
  <c r="BZ5"/>
  <c r="BZ13" s="1"/>
  <c r="AK88"/>
  <c r="BV5"/>
  <c r="BV12" s="1"/>
  <c r="AG88"/>
  <c r="BR5"/>
  <c r="BR15" s="1"/>
  <c r="AC88"/>
  <c r="BN5"/>
  <c r="BN12" s="1"/>
  <c r="Y88"/>
  <c r="BJ5"/>
  <c r="BJ13" s="1"/>
  <c r="U88"/>
  <c r="BF5"/>
  <c r="BF12" s="1"/>
  <c r="Q88"/>
  <c r="BB5"/>
  <c r="BB15" s="1"/>
  <c r="M88"/>
  <c r="AX5"/>
  <c r="AX15" s="1"/>
  <c r="I88"/>
  <c r="AW5"/>
  <c r="AW13" s="1"/>
  <c r="H88"/>
  <c r="AV5"/>
  <c r="AV15" s="1"/>
  <c r="G88"/>
  <c r="AU5"/>
  <c r="AU12" s="1"/>
  <c r="F88"/>
  <c r="AT5"/>
  <c r="AT13" s="1"/>
  <c r="CC14"/>
  <c r="BQ15"/>
  <c r="BP13"/>
  <c r="B68"/>
  <c r="C66"/>
  <c r="D66" s="1"/>
  <c r="B69"/>
  <c r="B70"/>
  <c r="B71"/>
  <c r="AR5"/>
  <c r="AR87" s="1"/>
  <c r="AN5"/>
  <c r="AN87" s="1"/>
  <c r="AJ5"/>
  <c r="AJ87" s="1"/>
  <c r="AF5"/>
  <c r="AF87" s="1"/>
  <c r="AB5"/>
  <c r="AB87" s="1"/>
  <c r="V5"/>
  <c r="V87" s="1"/>
  <c r="AQ5"/>
  <c r="AQ87" s="1"/>
  <c r="AM5"/>
  <c r="AM87" s="1"/>
  <c r="AI5"/>
  <c r="AI87" s="1"/>
  <c r="AE5"/>
  <c r="AE87" s="1"/>
  <c r="AA5"/>
  <c r="AA87" s="1"/>
  <c r="R5"/>
  <c r="R87" s="1"/>
  <c r="AP5"/>
  <c r="AP87" s="1"/>
  <c r="AL5"/>
  <c r="AL87" s="1"/>
  <c r="AH5"/>
  <c r="AH87" s="1"/>
  <c r="AD5"/>
  <c r="AD87" s="1"/>
  <c r="Z5"/>
  <c r="Z87" s="1"/>
  <c r="N5"/>
  <c r="N87" s="1"/>
  <c r="AO5"/>
  <c r="AO87" s="1"/>
  <c r="AK5"/>
  <c r="AK87" s="1"/>
  <c r="AG5"/>
  <c r="AG87" s="1"/>
  <c r="AC5"/>
  <c r="AC87" s="1"/>
  <c r="Y5"/>
  <c r="Y87" s="1"/>
  <c r="J5"/>
  <c r="J87" s="1"/>
  <c r="X5"/>
  <c r="X87" s="1"/>
  <c r="T5"/>
  <c r="T87" s="1"/>
  <c r="P5"/>
  <c r="P87" s="1"/>
  <c r="L5"/>
  <c r="L87" s="1"/>
  <c r="W5"/>
  <c r="W87" s="1"/>
  <c r="S5"/>
  <c r="S87" s="1"/>
  <c r="O5"/>
  <c r="O87" s="1"/>
  <c r="K5"/>
  <c r="K87" s="1"/>
  <c r="U5"/>
  <c r="U87" s="1"/>
  <c r="Q5"/>
  <c r="Q87" s="1"/>
  <c r="M5"/>
  <c r="M87" s="1"/>
  <c r="I5"/>
  <c r="I87" s="1"/>
  <c r="H5"/>
  <c r="H87" s="1"/>
  <c r="G5"/>
  <c r="G87" s="1"/>
  <c r="E5"/>
  <c r="E87" s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"/>
  <c r="AK21" i="13"/>
  <c r="BA14" i="10" l="1"/>
  <c r="BD13"/>
  <c r="AY14"/>
  <c r="BS14"/>
  <c r="BZ12"/>
  <c r="BJ15"/>
  <c r="CD13"/>
  <c r="BG12"/>
  <c r="BW15"/>
  <c r="BD14"/>
  <c r="CB14"/>
  <c r="BE13"/>
  <c r="BU12"/>
  <c r="CC15"/>
  <c r="BJ12"/>
  <c r="BG13"/>
  <c r="CE13"/>
  <c r="BL13"/>
  <c r="CB15"/>
  <c r="BE14"/>
  <c r="BU15"/>
  <c r="BB12"/>
  <c r="BR12"/>
  <c r="AY13"/>
  <c r="BO12"/>
  <c r="CE14"/>
  <c r="BP12"/>
  <c r="BA13"/>
  <c r="BQ12"/>
  <c r="BY12"/>
  <c r="BF14"/>
  <c r="BR13"/>
  <c r="BK15"/>
  <c r="CA15"/>
  <c r="BI12"/>
  <c r="BV14"/>
  <c r="BH12"/>
  <c r="BX12"/>
  <c r="BM15"/>
  <c r="CG15"/>
  <c r="BC14"/>
  <c r="BO15"/>
  <c r="BW14"/>
  <c r="AZ15"/>
  <c r="BL12"/>
  <c r="BT15"/>
  <c r="CF15"/>
  <c r="BB13"/>
  <c r="BN13"/>
  <c r="BZ15"/>
  <c r="AY15"/>
  <c r="BG14"/>
  <c r="BO13"/>
  <c r="BW12"/>
  <c r="CE15"/>
  <c r="BD15"/>
  <c r="BL14"/>
  <c r="BP14"/>
  <c r="CB12"/>
  <c r="BA15"/>
  <c r="BE15"/>
  <c r="BQ13"/>
  <c r="BU13"/>
  <c r="CC12"/>
  <c r="BB14"/>
  <c r="BJ14"/>
  <c r="BR14"/>
  <c r="BZ14"/>
  <c r="BK14"/>
  <c r="CA14"/>
  <c r="BH15"/>
  <c r="BX15"/>
  <c r="BI15"/>
  <c r="BY15"/>
  <c r="BF13"/>
  <c r="BV13"/>
  <c r="BC15"/>
  <c r="BS15"/>
  <c r="AZ12"/>
  <c r="BT12"/>
  <c r="CF12"/>
  <c r="BM12"/>
  <c r="CG12"/>
  <c r="BN14"/>
  <c r="CD14"/>
  <c r="BC12"/>
  <c r="BK12"/>
  <c r="BS12"/>
  <c r="CA12"/>
  <c r="AZ13"/>
  <c r="BH13"/>
  <c r="BT13"/>
  <c r="BX13"/>
  <c r="CF13"/>
  <c r="BI13"/>
  <c r="BM13"/>
  <c r="BY13"/>
  <c r="CG13"/>
  <c r="BF15"/>
  <c r="BN15"/>
  <c r="BV15"/>
  <c r="CD15"/>
  <c r="AX14"/>
  <c r="AX12"/>
  <c r="AX13"/>
  <c r="AU14"/>
  <c r="AV12"/>
  <c r="AU13"/>
  <c r="AU15"/>
  <c r="AW14"/>
  <c r="AW15"/>
  <c r="AW12"/>
  <c r="AV13"/>
  <c r="AV14"/>
  <c r="AT14"/>
  <c r="AT15"/>
  <c r="AT12"/>
  <c r="AK23" i="13"/>
  <c r="AK22"/>
  <c r="AK20"/>
  <c r="AG23"/>
  <c r="AG22"/>
  <c r="AG21"/>
  <c r="AG20"/>
  <c r="AK18"/>
  <c r="AK17"/>
  <c r="AK16"/>
  <c r="AK15"/>
  <c r="AK14"/>
  <c r="AG16"/>
  <c r="AG15"/>
  <c r="AG14"/>
  <c r="AK12"/>
  <c r="AK11"/>
  <c r="AK10"/>
  <c r="AG12"/>
  <c r="AG11"/>
  <c r="AG10"/>
  <c r="AK8"/>
  <c r="AK7"/>
  <c r="AK6"/>
  <c r="AG8"/>
  <c r="AG7"/>
  <c r="AG6"/>
  <c r="AK4"/>
  <c r="AG3"/>
  <c r="AK3"/>
  <c r="AK2"/>
  <c r="AG2"/>
  <c r="AG4"/>
  <c r="E11"/>
  <c r="E10"/>
  <c r="E9"/>
  <c r="E8"/>
  <c r="S1" s="1"/>
  <c r="G11" l="1"/>
  <c r="S4"/>
  <c r="G9"/>
  <c r="S2"/>
  <c r="G10"/>
  <c r="S3"/>
  <c r="AT18" i="10"/>
  <c r="A17" i="13" s="1"/>
  <c r="AT19" i="10"/>
  <c r="A15" i="13" s="1"/>
  <c r="AT17" i="10"/>
  <c r="A19" i="13" s="1"/>
  <c r="AT20" i="10"/>
  <c r="A13" i="13" s="1"/>
  <c r="G8"/>
  <c r="M5"/>
  <c r="M4"/>
  <c r="M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</commentList>
</comments>
</file>

<file path=xl/sharedStrings.xml><?xml version="1.0" encoding="utf-8"?>
<sst xmlns="http://schemas.openxmlformats.org/spreadsheetml/2006/main" count="157" uniqueCount="116">
  <si>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</si>
  <si>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</si>
  <si>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</si>
  <si>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</si>
  <si>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</si>
  <si>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</si>
  <si>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</si>
  <si>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</si>
  <si>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</si>
  <si>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</si>
  <si>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</si>
  <si>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</si>
  <si>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</si>
  <si>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</si>
  <si>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</si>
  <si>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</si>
  <si>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</si>
  <si>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</si>
  <si>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</si>
  <si>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</si>
  <si>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</si>
  <si>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</si>
  <si>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</si>
  <si>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</si>
  <si>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</si>
  <si>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</si>
  <si>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</si>
  <si>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</si>
  <si>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</si>
  <si>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</si>
  <si>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</si>
  <si>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</si>
  <si>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</si>
  <si>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</si>
  <si>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</si>
  <si>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</si>
  <si>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</si>
  <si>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</si>
  <si>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</si>
  <si>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</si>
  <si>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</si>
  <si>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</si>
  <si>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</si>
  <si>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</si>
  <si>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</si>
  <si>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</si>
  <si>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</si>
  <si>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</si>
  <si>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</si>
  <si>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</si>
  <si>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</si>
  <si>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</si>
  <si>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</si>
  <si>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</si>
  <si>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</si>
  <si>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</si>
  <si>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</si>
  <si>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</si>
  <si>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</si>
  <si>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</si>
  <si>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</si>
  <si>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</si>
  <si>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</si>
  <si>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</si>
  <si>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</si>
  <si>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</si>
  <si>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</si>
  <si>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</si>
  <si>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</si>
  <si>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</si>
  <si>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</si>
  <si>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</si>
  <si>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</si>
  <si>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</si>
  <si>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</si>
  <si>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</si>
  <si>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</si>
  <si>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</si>
  <si>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</si>
  <si>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</si>
  <si>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</si>
  <si>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</si>
  <si>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</si>
  <si>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</si>
  <si>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</si>
  <si>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</si>
  <si>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</si>
  <si>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</si>
  <si>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</si>
  <si>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</si>
  <si>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</si>
  <si>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</si>
  <si>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</si>
  <si>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Дынер Марина</t>
  </si>
  <si>
    <t>Пусева Алина</t>
  </si>
  <si>
    <t>Юрочкина Вера</t>
  </si>
  <si>
    <t>Ларина Наташа</t>
  </si>
  <si>
    <t>Дынер И.М.</t>
  </si>
  <si>
    <t>Годовая контрольная работа</t>
  </si>
  <si>
    <t>Скуратова Мария</t>
  </si>
  <si>
    <t>физика</t>
  </si>
  <si>
    <t>контрольная работа</t>
  </si>
  <si>
    <t>проводить прямые измерения физических</t>
  </si>
  <si>
    <t>распознавать механические явления</t>
  </si>
  <si>
    <t>решать задачи, используя формулы,</t>
  </si>
  <si>
    <t>решать задачи используя физичесвкие законы</t>
  </si>
  <si>
    <t>интерпретировать результаты наблюдений и опытов;</t>
  </si>
  <si>
    <t>применять имеющиеся знания</t>
  </si>
  <si>
    <t>делать выводы по результатам</t>
  </si>
  <si>
    <t>решать задачи, используя физические законы(закон Паскаля, закон Архимеда)</t>
  </si>
  <si>
    <t>решать задачи (путь, время)</t>
  </si>
  <si>
    <t>решение задач Закон Гука</t>
  </si>
  <si>
    <t>интерпритировать результаты наблюдений и опытов, решать задачи.</t>
  </si>
  <si>
    <t>Акименнко Иван</t>
  </si>
  <si>
    <t>Скуратов Артём</t>
  </si>
  <si>
    <t>Большунов Денис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</si>
</sst>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16" borderId="0" xfId="0" applyFill="1" applyProtection="1">
      <protection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rotection/>
  <c:chart>
    <c:title>
      <c:tx>
        <c:strRef>
          <c:f>Анализ1!$A$1</c:f>
          <c:strCache>
            <c:ptCount val="1"/>
            <c:pt idx="0">
              <c:v>Анализ работы по предмету</c:v>
            </c:pt>
          </c:strCache>
        </c:strRef>
      </c:tx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0" baseline="0">
              <a:ln/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2000" b="1" i="0" u="none" strike="noStrike" kern="1200" cap="none" spc="0" baseline="0">
                    <a:ln/>
                    <a:solidFill>
                      <a:schemeClr val="accent6">
                        <a:lumMod val="75000"/>
                      </a:schemeClr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Анализ1!$R$1:$R$4</c:f>
              <c:strCache>
                <c:ptCount val="4"/>
                <c:pt idx="0">
                  <c:v>Количество "5"</c:v>
                </c:pt>
                <c:pt idx="1">
                  <c:v>Количество "4"</c:v>
                </c:pt>
                <c:pt idx="2">
                  <c:v>Количество "3"</c:v>
                </c:pt>
                <c:pt idx="3">
                  <c:v>Количество "2"</c:v>
                </c:pt>
              </c:strCache>
            </c:strRef>
          </c:cat>
          <c:val>
            <c:numRef>
              <c:f>Анализ1!$S$1:$S$4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gapWidth val="219"/>
        <c:overlap val="-27"/>
        <c:axId val="79723520"/>
        <c:axId val="79729408"/>
      </c:barChart>
      <c:catAx>
        <c:axId val="797235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729408"/>
        <c:crosses val="autoZero"/>
        <c:auto val="1"/>
        <c:lblAlgn val="ctr"/>
        <c:lblOffset val="100"/>
      </c:catAx>
      <c:valAx>
        <c:axId val="797294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72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YandexDisk/&#1064;&#1072;&#1073;&#1083;&#1086;&#1085;&#1099;%20&#1054;&#1043;&#1069;%20&#1080;%20&#1045;&#1043;&#1069;/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topLeftCell="A10" workbookViewId="0">
      <selection activeCell="D3" sqref="D3:Q4"/>
    </sheetView>
  </sheetViews>
  <sheetFormatPr defaultRowHeight="15"/>
  <cols>
    <col min="1" max="20" width="6" style="1" customWidth="1"/>
    <col min="21" max="16384" width="9.140625" style="1"/>
  </cols>
  <sheetData>
    <row r="1" spans="1:20">
      <c r="A1" s="46" t="s">
        <v>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>
      <c r="A3" s="8"/>
      <c r="B3" s="8"/>
      <c r="C3" s="8"/>
      <c r="D3" s="49" t="s">
        <v>31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8"/>
      <c r="S3" s="8"/>
      <c r="T3" s="8"/>
    </row>
    <row r="4" spans="1:20">
      <c r="A4" s="8"/>
      <c r="B4" s="8"/>
      <c r="C4" s="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8"/>
      <c r="S4" s="8"/>
      <c r="T4" s="8"/>
    </row>
    <row r="5" spans="1:20">
      <c r="A5" s="8"/>
      <c r="B5" s="8"/>
      <c r="C5" s="8"/>
      <c r="D5" s="50" t="s">
        <v>71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8"/>
      <c r="S5" s="8"/>
      <c r="T5" s="8"/>
    </row>
    <row r="6" spans="1:20">
      <c r="A6" s="8"/>
      <c r="B6" s="8"/>
      <c r="C6" s="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"/>
      <c r="S6" s="8"/>
      <c r="T6" s="8"/>
    </row>
    <row r="7" spans="1:20">
      <c r="A7" s="8"/>
      <c r="B7" s="8"/>
      <c r="C7" s="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8"/>
      <c r="S7" s="8"/>
      <c r="T7" s="8"/>
    </row>
    <row r="8" spans="1:20">
      <c r="A8" s="8"/>
      <c r="B8" s="8"/>
      <c r="C8" s="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8"/>
      <c r="S8" s="8"/>
      <c r="T8" s="8"/>
    </row>
    <row r="9" spans="1:20">
      <c r="A9" s="8"/>
      <c r="B9" s="8"/>
      <c r="C9" s="8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8"/>
      <c r="S9" s="8"/>
      <c r="T9" s="8"/>
    </row>
    <row r="10" spans="1:20">
      <c r="A10" s="8"/>
      <c r="B10" s="8"/>
      <c r="C10" s="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"/>
      <c r="S10" s="8"/>
      <c r="T10" s="8"/>
    </row>
    <row r="11" spans="1:20" ht="15" customHeight="1">
      <c r="A11" s="8"/>
      <c r="B11" s="8"/>
      <c r="C11" s="8"/>
      <c r="D11" s="51" t="s">
        <v>32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"/>
      <c r="S11" s="8"/>
      <c r="T11" s="8"/>
    </row>
    <row r="12" spans="1:20" ht="30" customHeight="1">
      <c r="A12" s="8"/>
      <c r="B12" s="8"/>
      <c r="C12" s="47" t="s">
        <v>89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8"/>
    </row>
    <row r="13" spans="1:20" ht="25.5" customHeight="1">
      <c r="A13" s="8"/>
      <c r="B13" s="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8"/>
    </row>
    <row r="14" spans="1:20" ht="25.5" customHeight="1">
      <c r="A14" s="8"/>
      <c r="B14" s="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8"/>
    </row>
    <row r="15" spans="1:20" ht="19.5" customHeight="1">
      <c r="A15" s="8"/>
      <c r="B15" s="8"/>
      <c r="C15" s="52" t="s">
        <v>72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8"/>
    </row>
    <row r="16" spans="1:20" ht="19.5" customHeight="1">
      <c r="A16" s="8"/>
      <c r="B16" s="8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8"/>
    </row>
    <row r="17" spans="1:20" ht="19.5" customHeight="1">
      <c r="A17" s="8"/>
      <c r="B17" s="8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8"/>
    </row>
    <row r="18" spans="1:20" ht="19.5" customHeight="1">
      <c r="A18" s="8"/>
      <c r="B18" s="8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8"/>
    </row>
    <row r="19" spans="1:20">
      <c r="A19" s="8"/>
      <c r="B19" s="8"/>
      <c r="C19" s="47" t="s">
        <v>90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8"/>
    </row>
    <row r="20" spans="1:20" ht="42.75" customHeight="1">
      <c r="A20" s="8"/>
      <c r="B20" s="8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8"/>
    </row>
    <row r="21" spans="1:20">
      <c r="A21" s="8"/>
      <c r="B21" s="8"/>
      <c r="C21" s="48" t="s">
        <v>91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8"/>
    </row>
    <row r="22" spans="1:20">
      <c r="A22" s="8"/>
      <c r="B22" s="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8"/>
    </row>
    <row r="23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50"/>
  <sheetViews>
    <sheetView showGridLines="0" zoomScale="85" zoomScaleNormal="85" workbookViewId="0">
      <selection activeCell="D9" sqref="D9:N9"/>
    </sheetView>
  </sheetViews>
  <sheetFormatPr defaultRowHeight="1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>
      <c r="A1" s="9" t="s">
        <v>33</v>
      </c>
      <c r="B1" s="9" t="s">
        <v>34</v>
      </c>
      <c r="C1" s="9" t="s">
        <v>2</v>
      </c>
      <c r="D1" s="55" t="s">
        <v>54</v>
      </c>
      <c r="E1" s="56"/>
      <c r="F1" s="56"/>
      <c r="G1" s="56"/>
      <c r="H1" s="56"/>
      <c r="I1" s="56"/>
      <c r="J1" s="56"/>
      <c r="K1" s="56"/>
      <c r="L1" s="56"/>
      <c r="M1" s="56"/>
      <c r="N1" s="56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>
      <c r="A2" s="18">
        <v>1</v>
      </c>
      <c r="B2" s="10" t="s">
        <v>93</v>
      </c>
      <c r="C2" s="10">
        <v>1</v>
      </c>
      <c r="D2" s="58" t="s">
        <v>55</v>
      </c>
      <c r="E2" s="58"/>
      <c r="F2" s="58"/>
      <c r="G2" s="61" t="s">
        <v>100</v>
      </c>
      <c r="H2" s="61"/>
      <c r="I2" s="61"/>
      <c r="J2" s="61"/>
      <c r="K2" s="61"/>
      <c r="L2" s="61"/>
      <c r="M2" s="61"/>
      <c r="N2" s="61"/>
      <c r="P2" s="1">
        <v>2</v>
      </c>
    </row>
    <row r="3" spans="1:55">
      <c r="A3" s="18">
        <v>2</v>
      </c>
      <c r="B3" s="10" t="s">
        <v>94</v>
      </c>
      <c r="C3" s="10">
        <v>1</v>
      </c>
      <c r="D3" s="58" t="s">
        <v>56</v>
      </c>
      <c r="E3" s="58"/>
      <c r="F3" s="58"/>
      <c r="G3" s="61">
        <v>7</v>
      </c>
      <c r="H3" s="61"/>
      <c r="I3" s="61"/>
      <c r="J3" s="61"/>
      <c r="K3" s="61"/>
      <c r="L3" s="61"/>
      <c r="M3" s="61"/>
      <c r="N3" s="61"/>
      <c r="P3" s="1">
        <v>3</v>
      </c>
    </row>
    <row r="4" spans="1:55">
      <c r="A4" s="18">
        <v>3</v>
      </c>
      <c r="B4" s="10" t="s">
        <v>95</v>
      </c>
      <c r="C4" s="10">
        <v>1</v>
      </c>
      <c r="D4" s="58" t="s">
        <v>57</v>
      </c>
      <c r="E4" s="58"/>
      <c r="F4" s="58"/>
      <c r="G4" s="61" t="s">
        <v>97</v>
      </c>
      <c r="H4" s="61"/>
      <c r="I4" s="61"/>
      <c r="J4" s="61"/>
      <c r="K4" s="61"/>
      <c r="L4" s="61"/>
      <c r="M4" s="61"/>
      <c r="N4" s="61"/>
      <c r="P4" s="1">
        <v>4</v>
      </c>
    </row>
    <row r="5" spans="1:55">
      <c r="A5" s="18">
        <v>4</v>
      </c>
      <c r="B5" s="10" t="s">
        <v>96</v>
      </c>
      <c r="C5" s="10">
        <v>1</v>
      </c>
      <c r="D5" s="58" t="s">
        <v>58</v>
      </c>
      <c r="E5" s="58"/>
      <c r="F5" s="58"/>
      <c r="G5" s="62">
        <v>43964</v>
      </c>
      <c r="H5" s="62"/>
      <c r="I5" s="62"/>
      <c r="J5" s="62"/>
      <c r="K5" s="62"/>
      <c r="L5" s="62"/>
      <c r="M5" s="62"/>
      <c r="N5" s="62"/>
      <c r="P5" s="1">
        <v>5</v>
      </c>
    </row>
    <row r="6" spans="1:55">
      <c r="A6" s="18">
        <v>5</v>
      </c>
      <c r="B6" s="10" t="s">
        <v>99</v>
      </c>
      <c r="C6" s="10">
        <v>1</v>
      </c>
      <c r="D6" s="58" t="s">
        <v>59</v>
      </c>
      <c r="E6" s="58"/>
      <c r="F6" s="58"/>
      <c r="G6" s="61" t="s">
        <v>98</v>
      </c>
      <c r="H6" s="61"/>
      <c r="I6" s="61"/>
      <c r="J6" s="61"/>
      <c r="K6" s="61"/>
      <c r="L6" s="61"/>
      <c r="M6" s="61"/>
      <c r="N6" s="61"/>
      <c r="P6" s="1">
        <v>6</v>
      </c>
    </row>
    <row r="7" spans="1:55">
      <c r="A7" s="18">
        <v>6</v>
      </c>
      <c r="B7" s="10" t="s">
        <v>113</v>
      </c>
      <c r="C7" s="10">
        <v>1</v>
      </c>
      <c r="D7" s="58" t="s">
        <v>60</v>
      </c>
      <c r="E7" s="58"/>
      <c r="F7" s="58"/>
      <c r="G7" s="61">
        <v>11</v>
      </c>
      <c r="H7" s="61"/>
      <c r="I7" s="61"/>
      <c r="J7" s="61"/>
      <c r="K7" s="61"/>
      <c r="L7" s="61"/>
      <c r="M7" s="61"/>
      <c r="N7" s="61"/>
      <c r="P7" s="1">
        <v>7</v>
      </c>
    </row>
    <row r="8" spans="1:55">
      <c r="A8" s="18">
        <v>7</v>
      </c>
      <c r="B8" s="10" t="s">
        <v>114</v>
      </c>
      <c r="C8" s="10">
        <v>1</v>
      </c>
      <c r="D8" s="58" t="s">
        <v>64</v>
      </c>
      <c r="E8" s="58"/>
      <c r="F8" s="58"/>
      <c r="G8" s="61" t="s">
        <v>101</v>
      </c>
      <c r="H8" s="61"/>
      <c r="I8" s="61"/>
      <c r="J8" s="61"/>
      <c r="K8" s="61"/>
      <c r="L8" s="61"/>
      <c r="M8" s="61"/>
      <c r="N8" s="61"/>
      <c r="P8" s="1">
        <v>8</v>
      </c>
    </row>
    <row r="9" spans="1:55">
      <c r="A9" s="18">
        <v>8</v>
      </c>
      <c r="B9" s="10" t="s">
        <v>115</v>
      </c>
      <c r="C9" s="10">
        <v>1</v>
      </c>
      <c r="D9" s="59" t="s">
        <v>92</v>
      </c>
      <c r="E9" s="60"/>
      <c r="F9" s="60"/>
      <c r="G9" s="60"/>
      <c r="H9" s="60"/>
      <c r="I9" s="60"/>
      <c r="J9" s="60"/>
      <c r="K9" s="60"/>
      <c r="L9" s="60"/>
      <c r="M9" s="60"/>
      <c r="N9" s="60"/>
      <c r="P9" s="1">
        <v>9</v>
      </c>
    </row>
    <row r="10" spans="1:55">
      <c r="A10" s="18">
        <v>9</v>
      </c>
      <c r="B10" s="10"/>
      <c r="C10" s="10"/>
      <c r="D10" s="57" t="s">
        <v>62</v>
      </c>
      <c r="E10" s="57"/>
      <c r="F10" s="57" t="s">
        <v>61</v>
      </c>
      <c r="G10" s="57"/>
      <c r="H10" s="57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>
      <c r="A11" s="18">
        <v>10</v>
      </c>
      <c r="B11" s="10"/>
      <c r="C11" s="10"/>
      <c r="D11" s="53">
        <f>IF($G$7="","",IF(P1&lt;=$G$7,$G$7-$G$7+P1,""))</f>
        <v>1</v>
      </c>
      <c r="E11" s="53"/>
      <c r="F11" s="54">
        <v>1</v>
      </c>
      <c r="G11" s="54"/>
      <c r="H11" s="54"/>
      <c r="I11" s="43" t="s">
        <v>102</v>
      </c>
      <c r="J11" s="21"/>
      <c r="K11" s="21"/>
      <c r="L11" s="21"/>
      <c r="M11" s="21"/>
      <c r="N11" s="21"/>
      <c r="O11" s="21"/>
      <c r="P11" s="1">
        <v>11</v>
      </c>
    </row>
    <row r="12" spans="1:55">
      <c r="D12" s="53">
        <f t="shared" ref="D12:D15" si="0">IF($G$7="","",IF(P2&lt;=$G$7,$G$7-$G$7+P2,""))</f>
        <v>2</v>
      </c>
      <c r="E12" s="53"/>
      <c r="F12" s="54">
        <v>2</v>
      </c>
      <c r="G12" s="54"/>
      <c r="H12" s="54"/>
      <c r="I12" s="43" t="s">
        <v>103</v>
      </c>
      <c r="J12" s="21"/>
      <c r="K12" s="21"/>
      <c r="L12" s="21"/>
      <c r="M12" s="21"/>
      <c r="N12" s="21"/>
      <c r="O12" s="21"/>
      <c r="P12" s="1">
        <v>12</v>
      </c>
    </row>
    <row r="13" spans="1:55">
      <c r="D13" s="53">
        <f t="shared" si="0"/>
        <v>3</v>
      </c>
      <c r="E13" s="53"/>
      <c r="F13" s="54">
        <v>1</v>
      </c>
      <c r="G13" s="54"/>
      <c r="H13" s="54"/>
      <c r="I13" s="43" t="s">
        <v>105</v>
      </c>
      <c r="J13" s="21"/>
      <c r="K13" s="21"/>
      <c r="L13" s="21"/>
      <c r="M13" s="21"/>
      <c r="N13" s="21"/>
      <c r="O13" s="21"/>
      <c r="P13" s="1">
        <v>13</v>
      </c>
    </row>
    <row r="14" spans="1:55">
      <c r="D14" s="53">
        <f t="shared" si="0"/>
        <v>4</v>
      </c>
      <c r="E14" s="53"/>
      <c r="F14" s="54">
        <v>1</v>
      </c>
      <c r="G14" s="54"/>
      <c r="H14" s="54"/>
      <c r="I14" s="43" t="s">
        <v>104</v>
      </c>
      <c r="J14" s="21"/>
      <c r="K14" s="21"/>
      <c r="L14" s="21"/>
      <c r="M14" s="21"/>
      <c r="N14" s="21"/>
      <c r="O14" s="21"/>
      <c r="P14" s="1">
        <v>14</v>
      </c>
    </row>
    <row r="15" spans="1:55">
      <c r="D15" s="53">
        <f t="shared" si="0"/>
        <v>5</v>
      </c>
      <c r="E15" s="53"/>
      <c r="F15" s="54">
        <v>1</v>
      </c>
      <c r="G15" s="54"/>
      <c r="H15" s="54"/>
      <c r="I15" s="43" t="s">
        <v>106</v>
      </c>
      <c r="J15" s="21"/>
      <c r="K15" s="21"/>
      <c r="L15" s="21"/>
      <c r="M15" s="21"/>
      <c r="N15" s="21"/>
      <c r="O15" s="21"/>
      <c r="P15" s="1">
        <v>15</v>
      </c>
    </row>
    <row r="16" spans="1:55">
      <c r="D16" s="53">
        <f t="shared" ref="D16:D41" si="1">IF($G$7="","",IF(P6&lt;=$G$7,$G$7-$G$7+P6,""))</f>
        <v>6</v>
      </c>
      <c r="E16" s="53"/>
      <c r="F16" s="54">
        <v>1</v>
      </c>
      <c r="G16" s="54"/>
      <c r="H16" s="54"/>
      <c r="I16" s="43" t="s">
        <v>107</v>
      </c>
      <c r="J16" s="21"/>
      <c r="K16" s="21"/>
      <c r="L16" s="21"/>
      <c r="M16" s="21"/>
      <c r="N16" s="21"/>
      <c r="O16" s="21"/>
      <c r="P16" s="1">
        <v>16</v>
      </c>
    </row>
    <row r="17" spans="4:16">
      <c r="D17" s="53">
        <f t="shared" si="1"/>
        <v>7</v>
      </c>
      <c r="E17" s="53"/>
      <c r="F17" s="54">
        <v>2</v>
      </c>
      <c r="G17" s="54"/>
      <c r="H17" s="54"/>
      <c r="I17" s="43" t="s">
        <v>108</v>
      </c>
      <c r="J17" s="21"/>
      <c r="K17" s="21"/>
      <c r="L17" s="21"/>
      <c r="M17" s="21"/>
      <c r="N17" s="21"/>
      <c r="O17" s="21"/>
      <c r="P17" s="1">
        <v>17</v>
      </c>
    </row>
    <row r="18" spans="4:16">
      <c r="D18" s="53">
        <f t="shared" si="1"/>
        <v>8</v>
      </c>
      <c r="E18" s="53"/>
      <c r="F18" s="54">
        <v>1</v>
      </c>
      <c r="G18" s="54"/>
      <c r="H18" s="54"/>
      <c r="I18" s="43" t="s">
        <v>109</v>
      </c>
      <c r="J18" s="21"/>
      <c r="K18" s="21"/>
      <c r="L18" s="21"/>
      <c r="M18" s="21"/>
      <c r="N18" s="21"/>
      <c r="O18" s="21"/>
      <c r="P18" s="1">
        <v>18</v>
      </c>
    </row>
    <row r="19" spans="4:16">
      <c r="D19" s="53">
        <f t="shared" si="1"/>
        <v>9</v>
      </c>
      <c r="E19" s="53"/>
      <c r="F19" s="54">
        <v>2</v>
      </c>
      <c r="G19" s="54"/>
      <c r="H19" s="54"/>
      <c r="I19" s="43" t="s">
        <v>110</v>
      </c>
      <c r="J19" s="21"/>
      <c r="K19" s="21"/>
      <c r="L19" s="21"/>
      <c r="M19" s="21"/>
      <c r="N19" s="21"/>
      <c r="O19" s="21"/>
      <c r="P19" s="1">
        <v>19</v>
      </c>
    </row>
    <row r="20" spans="4:16">
      <c r="D20" s="53">
        <f t="shared" si="1"/>
        <v>10</v>
      </c>
      <c r="E20" s="53"/>
      <c r="F20" s="54">
        <v>3</v>
      </c>
      <c r="G20" s="54"/>
      <c r="H20" s="54"/>
      <c r="I20" s="43" t="s">
        <v>111</v>
      </c>
      <c r="J20" s="21"/>
      <c r="K20" s="21"/>
      <c r="L20" s="21"/>
      <c r="M20" s="21"/>
      <c r="N20" s="21"/>
      <c r="O20" s="21"/>
      <c r="P20" s="1">
        <v>20</v>
      </c>
    </row>
    <row r="21" spans="4:16">
      <c r="D21" s="53">
        <f t="shared" si="1"/>
        <v>11</v>
      </c>
      <c r="E21" s="53"/>
      <c r="F21" s="54">
        <v>3</v>
      </c>
      <c r="G21" s="54"/>
      <c r="H21" s="54"/>
      <c r="I21" s="43" t="s">
        <v>112</v>
      </c>
      <c r="J21" s="21"/>
      <c r="K21" s="21"/>
      <c r="L21" s="21"/>
      <c r="M21" s="21"/>
      <c r="N21" s="21"/>
      <c r="O21" s="21"/>
      <c r="P21" s="1">
        <v>21</v>
      </c>
    </row>
    <row r="22" spans="4:16">
      <c r="D22" s="53" t="str">
        <f t="shared" si="1"/>
        <v/>
      </c>
      <c r="E22" s="53"/>
      <c r="F22" s="54"/>
      <c r="G22" s="54"/>
      <c r="H22" s="54"/>
      <c r="I22" s="43"/>
      <c r="J22" s="21"/>
      <c r="K22" s="21"/>
      <c r="L22" s="21"/>
      <c r="M22" s="21"/>
      <c r="N22" s="21"/>
      <c r="O22" s="21"/>
      <c r="P22" s="1">
        <v>22</v>
      </c>
    </row>
    <row r="23" spans="4:16">
      <c r="D23" s="53" t="str">
        <f t="shared" si="1"/>
        <v/>
      </c>
      <c r="E23" s="53"/>
      <c r="F23" s="54"/>
      <c r="G23" s="54"/>
      <c r="H23" s="54"/>
      <c r="I23" s="43"/>
      <c r="J23" s="21"/>
      <c r="K23" s="21"/>
      <c r="L23" s="21"/>
      <c r="M23" s="21"/>
      <c r="N23" s="21"/>
      <c r="O23" s="21"/>
      <c r="P23" s="1">
        <v>23</v>
      </c>
    </row>
    <row r="24" spans="4:16">
      <c r="D24" s="53" t="str">
        <f t="shared" si="1"/>
        <v/>
      </c>
      <c r="E24" s="53"/>
      <c r="F24" s="54"/>
      <c r="G24" s="54"/>
      <c r="H24" s="54"/>
      <c r="I24" s="43"/>
      <c r="J24" s="21"/>
      <c r="K24" s="21"/>
      <c r="L24" s="21"/>
      <c r="M24" s="21"/>
      <c r="N24" s="21"/>
      <c r="O24" s="21"/>
      <c r="P24" s="1">
        <v>24</v>
      </c>
    </row>
    <row r="25" spans="4:16">
      <c r="D25" s="53" t="str">
        <f t="shared" si="1"/>
        <v/>
      </c>
      <c r="E25" s="53"/>
      <c r="F25" s="54"/>
      <c r="G25" s="54"/>
      <c r="H25" s="54"/>
      <c r="I25" s="43"/>
      <c r="J25" s="21"/>
      <c r="K25" s="21"/>
      <c r="L25" s="21"/>
      <c r="M25" s="21"/>
      <c r="N25" s="21"/>
      <c r="O25" s="21"/>
      <c r="P25" s="1">
        <v>25</v>
      </c>
    </row>
    <row r="26" spans="4:16">
      <c r="D26" s="53" t="str">
        <f t="shared" si="1"/>
        <v/>
      </c>
      <c r="E26" s="53"/>
      <c r="F26" s="54"/>
      <c r="G26" s="54"/>
      <c r="H26" s="54"/>
      <c r="I26" s="43"/>
      <c r="J26" s="21"/>
      <c r="K26" s="21"/>
      <c r="L26" s="21"/>
      <c r="M26" s="21"/>
      <c r="N26" s="21"/>
      <c r="O26" s="21"/>
      <c r="P26" s="1">
        <v>26</v>
      </c>
    </row>
    <row r="27" spans="4:16">
      <c r="D27" s="53" t="str">
        <f t="shared" si="1"/>
        <v/>
      </c>
      <c r="E27" s="53"/>
      <c r="F27" s="54"/>
      <c r="G27" s="54"/>
      <c r="H27" s="54"/>
      <c r="I27" s="43"/>
      <c r="J27" s="21"/>
      <c r="K27" s="21"/>
      <c r="L27" s="21"/>
      <c r="M27" s="21"/>
      <c r="N27" s="21"/>
      <c r="O27" s="21"/>
      <c r="P27" s="1">
        <v>27</v>
      </c>
    </row>
    <row r="28" spans="4:16">
      <c r="D28" s="53" t="str">
        <f t="shared" si="1"/>
        <v/>
      </c>
      <c r="E28" s="53"/>
      <c r="F28" s="54"/>
      <c r="G28" s="54"/>
      <c r="H28" s="54"/>
      <c r="I28" s="43"/>
      <c r="J28" s="21"/>
      <c r="K28" s="21"/>
      <c r="L28" s="21"/>
      <c r="M28" s="21"/>
      <c r="N28" s="21"/>
      <c r="O28" s="21"/>
      <c r="P28" s="1">
        <v>28</v>
      </c>
    </row>
    <row r="29" spans="4:16">
      <c r="D29" s="53" t="str">
        <f t="shared" si="1"/>
        <v/>
      </c>
      <c r="E29" s="53"/>
      <c r="F29" s="54"/>
      <c r="G29" s="54"/>
      <c r="H29" s="54"/>
      <c r="I29" s="43"/>
      <c r="J29" s="21"/>
      <c r="K29" s="21"/>
      <c r="L29" s="21"/>
      <c r="M29" s="21"/>
      <c r="N29" s="21"/>
      <c r="O29" s="21"/>
      <c r="P29" s="1">
        <v>29</v>
      </c>
    </row>
    <row r="30" spans="4:16">
      <c r="D30" s="53" t="str">
        <f t="shared" si="1"/>
        <v/>
      </c>
      <c r="E30" s="53"/>
      <c r="F30" s="54"/>
      <c r="G30" s="54"/>
      <c r="H30" s="54"/>
      <c r="I30" s="43"/>
      <c r="J30" s="21"/>
      <c r="K30" s="21"/>
      <c r="L30" s="21"/>
      <c r="M30" s="21"/>
      <c r="N30" s="21"/>
      <c r="O30" s="21"/>
      <c r="P30" s="1">
        <v>30</v>
      </c>
    </row>
    <row r="31" spans="4:16">
      <c r="D31" s="53" t="str">
        <f t="shared" si="1"/>
        <v/>
      </c>
      <c r="E31" s="53"/>
      <c r="F31" s="54"/>
      <c r="G31" s="54"/>
      <c r="H31" s="54"/>
      <c r="I31" s="43"/>
      <c r="J31" s="21"/>
      <c r="K31" s="21"/>
      <c r="L31" s="21"/>
      <c r="M31" s="21"/>
      <c r="N31" s="21"/>
      <c r="O31" s="21"/>
      <c r="P31" s="1">
        <v>31</v>
      </c>
    </row>
    <row r="32" spans="4:16">
      <c r="D32" s="53" t="str">
        <f t="shared" si="1"/>
        <v/>
      </c>
      <c r="E32" s="53"/>
      <c r="F32" s="54"/>
      <c r="G32" s="54"/>
      <c r="H32" s="54"/>
      <c r="I32" s="43"/>
      <c r="J32" s="21"/>
      <c r="K32" s="21"/>
      <c r="L32" s="21"/>
      <c r="M32" s="21"/>
      <c r="N32" s="21"/>
      <c r="O32" s="21"/>
      <c r="P32" s="1">
        <v>32</v>
      </c>
    </row>
    <row r="33" spans="4:16">
      <c r="D33" s="53" t="str">
        <f t="shared" si="1"/>
        <v/>
      </c>
      <c r="E33" s="53"/>
      <c r="F33" s="54"/>
      <c r="G33" s="54"/>
      <c r="H33" s="54"/>
      <c r="I33" s="43"/>
      <c r="J33" s="21"/>
      <c r="K33" s="21"/>
      <c r="L33" s="21"/>
      <c r="M33" s="21"/>
      <c r="N33" s="21"/>
      <c r="O33" s="21"/>
      <c r="P33" s="1">
        <v>33</v>
      </c>
    </row>
    <row r="34" spans="4:16">
      <c r="D34" s="53" t="str">
        <f t="shared" si="1"/>
        <v/>
      </c>
      <c r="E34" s="53"/>
      <c r="F34" s="54"/>
      <c r="G34" s="54"/>
      <c r="H34" s="54"/>
      <c r="I34" s="43"/>
      <c r="J34" s="21"/>
      <c r="K34" s="21"/>
      <c r="L34" s="21"/>
      <c r="M34" s="21"/>
      <c r="N34" s="21"/>
      <c r="O34" s="21"/>
      <c r="P34" s="1">
        <v>34</v>
      </c>
    </row>
    <row r="35" spans="4:16">
      <c r="D35" s="53" t="str">
        <f t="shared" si="1"/>
        <v/>
      </c>
      <c r="E35" s="53"/>
      <c r="F35" s="54"/>
      <c r="G35" s="54"/>
      <c r="H35" s="54"/>
      <c r="I35" s="43"/>
      <c r="J35" s="21"/>
      <c r="K35" s="21"/>
      <c r="L35" s="21"/>
      <c r="M35" s="21"/>
      <c r="N35" s="21"/>
      <c r="O35" s="21"/>
      <c r="P35" s="1">
        <v>35</v>
      </c>
    </row>
    <row r="36" spans="4:16">
      <c r="D36" s="53" t="str">
        <f t="shared" si="1"/>
        <v/>
      </c>
      <c r="E36" s="53"/>
      <c r="F36" s="54"/>
      <c r="G36" s="54"/>
      <c r="H36" s="54"/>
      <c r="I36" s="43"/>
      <c r="J36" s="21"/>
      <c r="K36" s="21"/>
      <c r="L36" s="21"/>
      <c r="M36" s="21"/>
      <c r="N36" s="21"/>
      <c r="O36" s="21"/>
      <c r="P36" s="1">
        <v>36</v>
      </c>
    </row>
    <row r="37" spans="4:16">
      <c r="D37" s="53" t="str">
        <f t="shared" si="1"/>
        <v/>
      </c>
      <c r="E37" s="53"/>
      <c r="F37" s="54"/>
      <c r="G37" s="54"/>
      <c r="H37" s="54"/>
      <c r="I37" s="43"/>
      <c r="J37" s="21"/>
      <c r="K37" s="21"/>
      <c r="L37" s="21"/>
      <c r="M37" s="21"/>
      <c r="N37" s="21"/>
      <c r="O37" s="21"/>
      <c r="P37" s="1">
        <v>37</v>
      </c>
    </row>
    <row r="38" spans="4:16">
      <c r="D38" s="53" t="str">
        <f t="shared" si="1"/>
        <v/>
      </c>
      <c r="E38" s="53"/>
      <c r="F38" s="54"/>
      <c r="G38" s="54"/>
      <c r="H38" s="54"/>
      <c r="I38" s="43"/>
      <c r="J38" s="21"/>
      <c r="K38" s="21"/>
      <c r="L38" s="21"/>
      <c r="M38" s="21"/>
      <c r="N38" s="21"/>
      <c r="O38" s="21"/>
      <c r="P38" s="1">
        <v>38</v>
      </c>
    </row>
    <row r="39" spans="4:16">
      <c r="D39" s="53" t="str">
        <f t="shared" si="1"/>
        <v/>
      </c>
      <c r="E39" s="53"/>
      <c r="F39" s="54"/>
      <c r="G39" s="54"/>
      <c r="H39" s="54"/>
      <c r="I39" s="43"/>
      <c r="J39" s="21"/>
      <c r="K39" s="21"/>
      <c r="L39" s="21"/>
      <c r="M39" s="21"/>
      <c r="N39" s="21"/>
      <c r="O39" s="21"/>
      <c r="P39" s="1">
        <v>39</v>
      </c>
    </row>
    <row r="40" spans="4:16">
      <c r="D40" s="53" t="str">
        <f t="shared" si="1"/>
        <v/>
      </c>
      <c r="E40" s="53"/>
      <c r="F40" s="54"/>
      <c r="G40" s="54"/>
      <c r="H40" s="54"/>
      <c r="I40" s="43"/>
      <c r="J40" s="21"/>
      <c r="K40" s="21"/>
      <c r="L40" s="21"/>
      <c r="M40" s="21"/>
      <c r="N40" s="21"/>
      <c r="O40" s="21"/>
      <c r="P40" s="1">
        <v>40</v>
      </c>
    </row>
    <row r="41" spans="4:16">
      <c r="D41" s="53" t="str">
        <f t="shared" si="1"/>
        <v/>
      </c>
      <c r="E41" s="53"/>
      <c r="F41" s="54"/>
      <c r="G41" s="54"/>
      <c r="H41" s="54"/>
      <c r="I41" s="43"/>
      <c r="J41" s="21"/>
      <c r="K41" s="21"/>
      <c r="L41" s="21"/>
      <c r="M41" s="21"/>
      <c r="N41" s="21"/>
      <c r="O41" s="21"/>
    </row>
    <row r="42" spans="4:16">
      <c r="D42" s="53" t="str">
        <f t="shared" ref="D42:D50" si="2">IF($G$7="","",IF(P32&lt;=$G$7,$G$7-$G$7+P32,""))</f>
        <v/>
      </c>
      <c r="E42" s="53"/>
      <c r="F42" s="54"/>
      <c r="G42" s="54"/>
      <c r="H42" s="54"/>
      <c r="I42" s="43"/>
      <c r="J42" s="21"/>
      <c r="K42" s="21"/>
      <c r="L42" s="21"/>
      <c r="M42" s="21"/>
      <c r="N42" s="21"/>
      <c r="O42" s="21"/>
    </row>
    <row r="43" spans="4:16">
      <c r="D43" s="53" t="str">
        <f t="shared" si="2"/>
        <v/>
      </c>
      <c r="E43" s="53"/>
      <c r="F43" s="54"/>
      <c r="G43" s="54"/>
      <c r="H43" s="54"/>
      <c r="I43" s="43"/>
      <c r="J43" s="21"/>
      <c r="K43" s="21"/>
      <c r="L43" s="21"/>
      <c r="M43" s="21"/>
      <c r="N43" s="21"/>
      <c r="O43" s="21"/>
    </row>
    <row r="44" spans="4:16">
      <c r="D44" s="53" t="str">
        <f t="shared" si="2"/>
        <v/>
      </c>
      <c r="E44" s="53"/>
      <c r="F44" s="54"/>
      <c r="G44" s="54"/>
      <c r="H44" s="54"/>
      <c r="I44" s="43"/>
      <c r="J44" s="21"/>
      <c r="K44" s="21"/>
      <c r="L44" s="21"/>
      <c r="M44" s="21"/>
      <c r="N44" s="21"/>
      <c r="O44" s="21"/>
    </row>
    <row r="45" spans="4:16">
      <c r="D45" s="53" t="str">
        <f t="shared" si="2"/>
        <v/>
      </c>
      <c r="E45" s="53"/>
      <c r="F45" s="54"/>
      <c r="G45" s="54"/>
      <c r="H45" s="54"/>
      <c r="I45" s="43"/>
      <c r="J45" s="21"/>
      <c r="K45" s="21"/>
      <c r="L45" s="21"/>
      <c r="M45" s="21"/>
      <c r="N45" s="21"/>
      <c r="O45" s="21"/>
    </row>
    <row r="46" spans="4:16">
      <c r="D46" s="53" t="str">
        <f t="shared" si="2"/>
        <v/>
      </c>
      <c r="E46" s="53"/>
      <c r="F46" s="54"/>
      <c r="G46" s="54"/>
      <c r="H46" s="54"/>
      <c r="I46" s="43"/>
      <c r="J46" s="21"/>
      <c r="K46" s="21"/>
      <c r="L46" s="21"/>
      <c r="M46" s="21"/>
      <c r="N46" s="21"/>
      <c r="O46" s="21"/>
    </row>
    <row r="47" spans="4:16">
      <c r="D47" s="53" t="str">
        <f t="shared" si="2"/>
        <v/>
      </c>
      <c r="E47" s="53"/>
      <c r="F47" s="54"/>
      <c r="G47" s="54"/>
      <c r="H47" s="54"/>
      <c r="I47" s="43"/>
      <c r="J47" s="21"/>
      <c r="K47" s="21"/>
      <c r="L47" s="21"/>
      <c r="M47" s="21"/>
      <c r="N47" s="21"/>
      <c r="O47" s="21"/>
    </row>
    <row r="48" spans="4:16">
      <c r="D48" s="53" t="str">
        <f t="shared" si="2"/>
        <v/>
      </c>
      <c r="E48" s="53"/>
      <c r="F48" s="54"/>
      <c r="G48" s="54"/>
      <c r="H48" s="54"/>
      <c r="I48" s="43"/>
      <c r="J48" s="21"/>
      <c r="K48" s="21"/>
      <c r="L48" s="21"/>
      <c r="M48" s="21"/>
      <c r="N48" s="21"/>
      <c r="O48" s="21"/>
    </row>
    <row r="49" spans="4:15">
      <c r="D49" s="53" t="str">
        <f t="shared" si="2"/>
        <v/>
      </c>
      <c r="E49" s="53"/>
      <c r="F49" s="54"/>
      <c r="G49" s="54"/>
      <c r="H49" s="54"/>
      <c r="I49" s="43"/>
      <c r="J49" s="21"/>
      <c r="K49" s="21"/>
      <c r="L49" s="21"/>
      <c r="M49" s="21"/>
      <c r="N49" s="21"/>
      <c r="O49" s="21"/>
    </row>
    <row r="50" spans="4:15">
      <c r="D50" s="53" t="str">
        <f t="shared" si="2"/>
        <v/>
      </c>
      <c r="E50" s="53"/>
      <c r="F50" s="54"/>
      <c r="G50" s="54"/>
      <c r="H50" s="54"/>
      <c r="I50" s="43"/>
      <c r="J50" s="21"/>
      <c r="K50" s="21"/>
      <c r="L50" s="21"/>
      <c r="M50" s="21"/>
      <c r="N50" s="21"/>
      <c r="O50" s="21"/>
    </row>
  </sheetData>
  <sheetProtection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I1" sqref="I1"/>
    </sheetView>
  </sheetViews>
  <sheetFormatPr defaultRowHeight="1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>
      <c r="A1" s="68" t="s">
        <v>82</v>
      </c>
      <c r="B1" s="68"/>
      <c r="C1" s="68"/>
      <c r="D1" s="68"/>
      <c r="E1" s="68"/>
      <c r="F1" s="68"/>
      <c r="G1" s="68"/>
      <c r="H1" s="68"/>
      <c r="I1" s="33">
        <v>8</v>
      </c>
    </row>
    <row r="2" spans="1:14" ht="15" customHeight="1">
      <c r="A2" s="67" t="s">
        <v>80</v>
      </c>
      <c r="B2" s="67"/>
      <c r="C2" s="67"/>
      <c r="D2" s="67"/>
      <c r="E2" s="67"/>
      <c r="F2" s="67"/>
      <c r="G2" s="67"/>
      <c r="H2" s="67"/>
      <c r="I2" s="67"/>
      <c r="J2" s="28"/>
      <c r="K2" s="28"/>
      <c r="L2" s="28"/>
      <c r="M2" s="28"/>
      <c r="N2" s="28"/>
    </row>
    <row r="3" spans="1:14" ht="21" customHeight="1">
      <c r="A3" s="67"/>
      <c r="B3" s="67"/>
      <c r="C3" s="67"/>
      <c r="D3" s="67"/>
      <c r="E3" s="67"/>
      <c r="F3" s="67"/>
      <c r="G3" s="67"/>
      <c r="H3" s="67"/>
      <c r="I3" s="67"/>
      <c r="J3" s="28"/>
      <c r="K3" s="28"/>
      <c r="L3" s="28"/>
      <c r="M3" s="28"/>
      <c r="N3" s="28"/>
    </row>
    <row r="4" spans="1:14" ht="24" customHeight="1">
      <c r="A4" s="29"/>
      <c r="B4" s="29"/>
      <c r="C4" s="29"/>
      <c r="D4" s="29"/>
      <c r="E4" s="29"/>
      <c r="F4" s="64" t="s">
        <v>78</v>
      </c>
      <c r="G4" s="65"/>
      <c r="H4" s="65"/>
      <c r="I4" s="66"/>
      <c r="L4" s="29"/>
      <c r="M4" s="29"/>
      <c r="N4" s="29"/>
    </row>
    <row r="5" spans="1:14" s="32" customFormat="1" ht="21" customHeight="1">
      <c r="A5" s="63" t="s">
        <v>73</v>
      </c>
      <c r="B5" s="63"/>
      <c r="C5" s="63"/>
      <c r="D5" s="63"/>
      <c r="E5" s="63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>
      <c r="A6" s="63" t="s">
        <v>74</v>
      </c>
      <c r="B6" s="63"/>
      <c r="C6" s="63"/>
      <c r="D6" s="63"/>
      <c r="E6" s="63"/>
      <c r="F6" s="30" t="s">
        <v>77</v>
      </c>
      <c r="G6" s="31">
        <f>IF(I5="","",I5+1)</f>
        <v>5</v>
      </c>
      <c r="H6" s="30" t="s">
        <v>79</v>
      </c>
      <c r="I6" s="34">
        <v>7</v>
      </c>
      <c r="J6" s="1"/>
      <c r="K6" s="1"/>
    </row>
    <row r="7" spans="1:14" s="32" customFormat="1" ht="21" customHeight="1">
      <c r="A7" s="63" t="s">
        <v>75</v>
      </c>
      <c r="B7" s="63"/>
      <c r="C7" s="63"/>
      <c r="D7" s="63"/>
      <c r="E7" s="63"/>
      <c r="F7" s="30" t="s">
        <v>77</v>
      </c>
      <c r="G7" s="31">
        <f t="shared" ref="G7:G8" si="0">IF(I6="","",I6+1)</f>
        <v>8</v>
      </c>
      <c r="H7" s="30" t="s">
        <v>79</v>
      </c>
      <c r="I7" s="34">
        <v>10</v>
      </c>
      <c r="J7" s="1"/>
      <c r="K7" s="1"/>
    </row>
    <row r="8" spans="1:14" s="32" customFormat="1" ht="21" customHeight="1">
      <c r="A8" s="63" t="s">
        <v>76</v>
      </c>
      <c r="B8" s="63"/>
      <c r="C8" s="63"/>
      <c r="D8" s="63"/>
      <c r="E8" s="63"/>
      <c r="F8" s="30" t="s">
        <v>77</v>
      </c>
      <c r="G8" s="31">
        <f t="shared" si="0"/>
        <v>11</v>
      </c>
      <c r="H8" s="30" t="s">
        <v>79</v>
      </c>
      <c r="I8" s="34">
        <v>18</v>
      </c>
      <c r="J8" s="1"/>
      <c r="K8" s="1"/>
    </row>
  </sheetData>
  <sheetProtection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G88"/>
  <sheetViews>
    <sheetView zoomScale="85" zoomScaleNormal="85" workbookViewId="0">
      <selection activeCell="K14" sqref="K14"/>
    </sheetView>
  </sheetViews>
  <sheetFormatPr defaultRowHeight="1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9.140625" style="1" hidden="1" customWidth="1"/>
    <col min="46" max="85" width="4.85546875" style="1" hidden="1" customWidth="1"/>
    <col min="86" max="89" width="4.85546875" style="1" customWidth="1"/>
    <col min="90" max="16384" width="9.140625" style="1"/>
  </cols>
  <sheetData>
    <row r="1" spans="1:85" ht="27.75" customHeight="1">
      <c r="A1" s="72" t="str">
        <f>IF(Списки!G8="","",Списки!G8)</f>
        <v>контрольная работа</v>
      </c>
      <c r="B1" s="72"/>
      <c r="C1" s="72"/>
      <c r="D1" s="72"/>
      <c r="E1" s="72"/>
      <c r="F1" s="72"/>
      <c r="G1" s="73" t="s">
        <v>65</v>
      </c>
      <c r="H1" s="73"/>
      <c r="I1" s="73"/>
      <c r="J1" s="73"/>
      <c r="K1" s="73"/>
      <c r="L1" s="73"/>
      <c r="M1" s="73" t="s">
        <v>66</v>
      </c>
      <c r="N1" s="73"/>
      <c r="O1" s="74" t="str">
        <f>IF(Списки!G2="","",Списки!G2)</f>
        <v>физика</v>
      </c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3" spans="1:85" ht="32.25" customHeight="1">
      <c r="A3" s="69" t="str">
        <f>IF(Списки!G6="","",Списки!G6)</f>
        <v>Годовая контрольная работа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42"/>
      <c r="AK3" s="42"/>
      <c r="AL3" s="42"/>
      <c r="AM3" s="42"/>
    </row>
    <row r="4" spans="1:85" ht="18.75">
      <c r="A4" s="20" t="s">
        <v>3</v>
      </c>
      <c r="B4" s="36">
        <f>IF(Списки!G5="","",Списки!G5)</f>
        <v>43964</v>
      </c>
      <c r="C4" s="23" t="s">
        <v>56</v>
      </c>
      <c r="D4" s="35">
        <f>IF(Списки!G3="","",Списки!G3)</f>
        <v>7</v>
      </c>
      <c r="E4" s="71" t="s">
        <v>67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2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3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2</v>
      </c>
      <c r="BC5" s="27">
        <f>IF(N66="","",IF(N66&gt;='1'!$I$1/2,1,IF(N66&gt;='1'!$I$1*0.2,2,IF(Таблица!N66&gt;0,3,IF(Таблица!N66=0,4,5)))))</f>
        <v>1</v>
      </c>
      <c r="BD5" s="27">
        <f>IF(O66="","",IF(O66&gt;='1'!$I$1/2,1,IF(O66&gt;='1'!$I$1*0.2,2,IF(Таблица!O66&gt;0,3,IF(Таблица!O66=0,4,5)))))</f>
        <v>1</v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>
      <c r="A6" s="3" t="str">
        <f>IF(Списки!B2="","",Списки!B2)</f>
        <v>Дынер Марина</v>
      </c>
      <c r="B6" s="4">
        <f>IF(Списки!C2="","",Списки!C2)</f>
        <v>1</v>
      </c>
      <c r="C6" s="20">
        <f>IF(COUNTBLANK(E6:AR6)=40,"",SUM(E6:AR6))</f>
        <v>8</v>
      </c>
      <c r="D6" s="20">
        <f>IF(COUNTBLANK(E6:AR6)=40,"",IF(C6&gt;='1'!$G$8,5,IF(C6&gt;='1'!$G$7,4,IF(C6&gt;='1'!$G$6,3,2))))</f>
        <v>4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0</v>
      </c>
      <c r="K6" s="7">
        <v>1</v>
      </c>
      <c r="L6" s="7">
        <v>0</v>
      </c>
      <c r="M6" s="7">
        <v>2</v>
      </c>
      <c r="N6" s="7">
        <v>0</v>
      </c>
      <c r="O6" s="7">
        <v>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>
      <c r="A7" s="3" t="str">
        <f>IF(Списки!B3="","",Списки!B3)</f>
        <v>Пусева Алина</v>
      </c>
      <c r="B7" s="4">
        <f>IF(Списки!C3="","",Списки!C3)</f>
        <v>1</v>
      </c>
      <c r="C7" s="20">
        <f t="shared" ref="C7:C45" si="0">IF(COUNTBLANK(E7:AR7)=40,"",SUM(E7:AR7))</f>
        <v>8</v>
      </c>
      <c r="D7" s="20">
        <f>IF(COUNTBLANK(E7:AR7)=40,"",IF(C7&gt;='1'!$G$8,5,IF(C7&gt;='1'!$G$7,4,IF(C7&gt;='1'!$G$6,3,2))))</f>
        <v>4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0</v>
      </c>
      <c r="K7" s="7">
        <v>1</v>
      </c>
      <c r="L7" s="7">
        <v>0</v>
      </c>
      <c r="M7" s="7">
        <v>2</v>
      </c>
      <c r="N7" s="7">
        <v>0</v>
      </c>
      <c r="O7" s="7">
        <v>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>
      <c r="A8" s="3" t="str">
        <f>IF(Списки!B4="","",Списки!B4)</f>
        <v>Юрочкина Вера</v>
      </c>
      <c r="B8" s="4">
        <f>IF(Списки!C4="","",Списки!C4)</f>
        <v>1</v>
      </c>
      <c r="C8" s="20">
        <f t="shared" si="0"/>
        <v>5</v>
      </c>
      <c r="D8" s="20">
        <f>IF(COUNTBLANK(E8:AR8)=40,"",IF(C8&gt;='1'!$G$8,5,IF(C8&gt;='1'!$G$7,4,IF(C8&gt;='1'!$G$6,3,2))))</f>
        <v>3</v>
      </c>
      <c r="E8" s="7">
        <v>1</v>
      </c>
      <c r="F8" s="7">
        <v>1</v>
      </c>
      <c r="G8" s="7">
        <v>0</v>
      </c>
      <c r="H8" s="7">
        <v>1</v>
      </c>
      <c r="I8" s="7">
        <v>1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>
      <c r="A9" s="3" t="str">
        <f>IF(Списки!B5="","",Списки!B5)</f>
        <v>Ларина Наташа</v>
      </c>
      <c r="B9" s="4">
        <f>IF(Списки!C5="","",Списки!C5)</f>
        <v>1</v>
      </c>
      <c r="C9" s="20">
        <f t="shared" si="0"/>
        <v>7</v>
      </c>
      <c r="D9" s="20">
        <f>IF(COUNTBLANK(E9:AR9)=40,"",IF(C9&gt;='1'!$G$8,5,IF(C9&gt;='1'!$G$7,4,IF(C9&gt;='1'!$G$6,3,2))))</f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0</v>
      </c>
      <c r="K9" s="7">
        <v>1</v>
      </c>
      <c r="L9" s="7">
        <v>0</v>
      </c>
      <c r="M9" s="7">
        <v>1</v>
      </c>
      <c r="N9" s="7">
        <v>0</v>
      </c>
      <c r="O9" s="7"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>
      <c r="A10" s="3" t="str">
        <f>IF(Списки!B6="","",Списки!B6)</f>
        <v>Скуратова Мария</v>
      </c>
      <c r="B10" s="4">
        <f>IF(Списки!C6="","",Списки!C6)</f>
        <v>1</v>
      </c>
      <c r="C10" s="20">
        <f t="shared" si="0"/>
        <v>7</v>
      </c>
      <c r="D10" s="20">
        <f>IF(COUNTBLANK(E10:AR10)=40,"",IF(C10&gt;='1'!$G$8,5,IF(C10&gt;='1'!$G$7,4,IF(C10&gt;='1'!$G$6,3,2))))</f>
        <v>3</v>
      </c>
      <c r="E10" s="7">
        <v>1</v>
      </c>
      <c r="F10" s="7">
        <v>1</v>
      </c>
      <c r="G10" s="7">
        <v>0</v>
      </c>
      <c r="H10" s="7">
        <v>1</v>
      </c>
      <c r="I10" s="7">
        <v>1</v>
      </c>
      <c r="J10" s="7">
        <v>0</v>
      </c>
      <c r="K10" s="7">
        <v>1</v>
      </c>
      <c r="L10" s="7">
        <v>0</v>
      </c>
      <c r="M10" s="7">
        <v>2</v>
      </c>
      <c r="N10" s="7">
        <v>0</v>
      </c>
      <c r="O10" s="7"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>
      <c r="A11" s="3" t="str">
        <f>IF(Списки!B7="","",Списки!B7)</f>
        <v>Акименнко Иван</v>
      </c>
      <c r="B11" s="4">
        <f>IF(Списки!C7="","",Списки!C7)</f>
        <v>1</v>
      </c>
      <c r="C11" s="20">
        <f t="shared" si="0"/>
        <v>10</v>
      </c>
      <c r="D11" s="20">
        <f>IF(COUNTBLANK(E11:AR11)=40,"",IF(C11&gt;='1'!$G$8,5,IF(C11&gt;='1'!$G$7,4,IF(C11&gt;='1'!$G$6,3,2))))</f>
        <v>4</v>
      </c>
      <c r="E11" s="7">
        <v>1</v>
      </c>
      <c r="F11" s="7">
        <v>1</v>
      </c>
      <c r="G11" s="7">
        <v>0</v>
      </c>
      <c r="H11" s="7">
        <v>1</v>
      </c>
      <c r="I11" s="7">
        <v>1</v>
      </c>
      <c r="J11" s="7">
        <v>0</v>
      </c>
      <c r="K11" s="7">
        <v>1</v>
      </c>
      <c r="L11" s="7">
        <v>1</v>
      </c>
      <c r="M11" s="7">
        <v>2</v>
      </c>
      <c r="N11" s="7">
        <v>2</v>
      </c>
      <c r="O11" s="7"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>
      <c r="A12" s="3" t="str">
        <f>IF(Списки!B8="","",Списки!B8)</f>
        <v>Скуратов Артём</v>
      </c>
      <c r="B12" s="4">
        <f>IF(Списки!C8="","",Списки!C8)</f>
        <v>1</v>
      </c>
      <c r="C12" s="20">
        <f t="shared" si="0"/>
        <v>5</v>
      </c>
      <c r="D12" s="20">
        <f>IF(COUNTBLANK(E12:AR12)=40,"",IF(C12&gt;='1'!$G$8,5,IF(C12&gt;='1'!$G$7,4,IF(C12&gt;='1'!$G$6,3,2))))</f>
        <v>3</v>
      </c>
      <c r="E12" s="7">
        <v>1</v>
      </c>
      <c r="F12" s="7">
        <v>0</v>
      </c>
      <c r="G12" s="7">
        <v>1</v>
      </c>
      <c r="H12" s="7">
        <v>0</v>
      </c>
      <c r="I12" s="7">
        <v>1</v>
      </c>
      <c r="J12" s="7">
        <v>1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>6;</v>
      </c>
      <c r="AZ12" s="9" t="str">
        <f t="shared" si="1"/>
        <v/>
      </c>
      <c r="BA12" s="9" t="str">
        <f t="shared" si="1"/>
        <v>8;</v>
      </c>
      <c r="BB12" s="9" t="str">
        <f t="shared" si="1"/>
        <v/>
      </c>
      <c r="BC12" s="9" t="str">
        <f t="shared" si="1"/>
        <v>10;</v>
      </c>
      <c r="BD12" s="9" t="str">
        <f t="shared" si="1"/>
        <v>11;</v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>
      <c r="A13" s="3" t="str">
        <f>IF(Списки!B9="","",Списки!B9)</f>
        <v>Большунов Денис</v>
      </c>
      <c r="B13" s="4">
        <f>IF(Списки!C9="","",Списки!C9)</f>
        <v>1</v>
      </c>
      <c r="C13" s="20">
        <f t="shared" si="0"/>
        <v>5</v>
      </c>
      <c r="D13" s="20">
        <f>IF(COUNTBLANK(E13:AR13)=40,"",IF(C13&gt;='1'!$G$8,5,IF(C13&gt;='1'!$G$7,4,IF(C13&gt;='1'!$G$6,3,2))))</f>
        <v>3</v>
      </c>
      <c r="E13" s="7">
        <v>1</v>
      </c>
      <c r="F13" s="7">
        <v>0</v>
      </c>
      <c r="G13" s="7">
        <v>1</v>
      </c>
      <c r="H13" s="7">
        <v>1</v>
      </c>
      <c r="I13" s="7">
        <v>1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>2;</v>
      </c>
      <c r="AV13" s="9" t="str">
        <f t="shared" si="2"/>
        <v>3;</v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>9;</v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>
      <c r="A14" s="3" t="str">
        <f>IF(Списки!B10="","",Списки!B10)</f>
        <v/>
      </c>
      <c r="B14" s="4" t="str">
        <f>IF(Списки!C10="","",Списки!C10)</f>
        <v/>
      </c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>4;</v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>
      <c r="A15" s="3" t="str">
        <f>IF(Списки!B11="","",Списки!B11)</f>
        <v/>
      </c>
      <c r="B15" s="4" t="str">
        <f>IF(Списки!C11="","",Списки!C11)</f>
        <v/>
      </c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/>
      </c>
      <c r="AX15" s="9" t="str">
        <f t="shared" si="4"/>
        <v>5;</v>
      </c>
      <c r="AY15" s="9" t="str">
        <f t="shared" si="4"/>
        <v/>
      </c>
      <c r="AZ15" s="9" t="str">
        <f t="shared" si="4"/>
        <v>7;</v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>
      <c r="A16" s="3" t="str">
        <f>IF(Списки!B12="","",Списки!B12)</f>
        <v/>
      </c>
      <c r="B16" s="4"/>
      <c r="C16" s="20" t="str">
        <f t="shared" ref="C16:C20" si="5">IF(COUNTBLANK(E16:AR16)=40,"",SUM(E16:AR16))</f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>
      <c r="A17" s="3" t="str">
        <f>IF(Списки!B13="","",Списки!B13)</f>
        <v/>
      </c>
      <c r="B17" s="4"/>
      <c r="C17" s="20" t="str">
        <f t="shared" si="5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7" t="str">
        <f>CONCATENATE(AT12,AU12,AV12,AW12,AX12,AY12,AZ12,BA12,BB12,BC12,BD12,BE12,BF12,BG12,BH12,BI12,BJ12,BK12,BL12,BM12,BN12,BO12,BP12,BQ12,BR12,BS12,BT12,BU12,BV12,BW12,BX12,BY12,BZ12,CA12,CB12,CC12,CD12,CE12,CF12,CG12)</f>
        <v>6;8;10;11;</v>
      </c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</row>
    <row r="18" spans="1:65" hidden="1">
      <c r="A18" s="3" t="str">
        <f>IF(Списки!B14="","",Списки!B14)</f>
        <v/>
      </c>
      <c r="B18" s="4"/>
      <c r="C18" s="20" t="str">
        <f t="shared" si="5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7" t="str">
        <f t="shared" ref="AT18:AT20" si="6">CONCATENATE(AT13,AU13,AV13,AW13,AX13,AY13,AZ13,BA13,BB13,BC13,BD13,BE13,BF13,BG13,BH13,BI13,BJ13,BK13,BL13,BM13,BN13,BO13,BP13,BQ13,BR13,BS13,BT13,BU13,BV13,BW13,BX13,BY13,BZ13,CA13,CB13,CC13,CD13,CE13,CF13,CG13)</f>
        <v>2;3;9;</v>
      </c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</row>
    <row r="19" spans="1:65" hidden="1">
      <c r="A19" s="3" t="str">
        <f>IF(Списки!B15="","",Списки!B15)</f>
        <v/>
      </c>
      <c r="B19" s="4"/>
      <c r="C19" s="20" t="str">
        <f t="shared" si="5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7" t="str">
        <f t="shared" si="6"/>
        <v>4;</v>
      </c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</row>
    <row r="20" spans="1:65" hidden="1">
      <c r="A20" s="3" t="str">
        <f>IF(Списки!B16="","",Списки!B16)</f>
        <v/>
      </c>
      <c r="B20" s="4"/>
      <c r="C20" s="20" t="str">
        <f t="shared" si="5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7" t="str">
        <f t="shared" si="6"/>
        <v>1;5;7;</v>
      </c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</row>
    <row r="21" spans="1:65" hidden="1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>
      <c r="A46" s="3" t="e">
        <f>IF(Списки!#REF!="","",Списки!#REF!)</f>
        <v>#REF!</v>
      </c>
      <c r="B46" s="4"/>
      <c r="C46" s="20"/>
      <c r="D46" s="20" t="str">
        <f>IF(COUNTBLANK(E46:AR46)=40,"",IF(C46&gt;='1'!$G$8,5,IF(C46&gt;='1'!$G$7,4,IF(C46&gt;='1'!$G$6,3,2))))</f>
        <v/>
      </c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>
      <c r="A47" s="3" t="e">
        <f>IF(Списки!#REF!="","",Списки!#REF!)</f>
        <v>#REF!</v>
      </c>
      <c r="B47" s="4"/>
      <c r="C47" s="20"/>
      <c r="D47" s="20" t="str">
        <f>IF(COUNTBLANK(E47:AR47)=40,"",IF(C47&gt;='1'!$G$8,5,IF(C47&gt;='1'!$G$7,4,IF(C47&gt;='1'!$G$6,3,2))))</f>
        <v/>
      </c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>
      <c r="A48" s="3" t="e">
        <f>IF(Списки!#REF!="","",Списки!#REF!)</f>
        <v>#REF!</v>
      </c>
      <c r="B48" s="4"/>
      <c r="C48" s="20"/>
      <c r="D48" s="20" t="str">
        <f>IF(COUNTBLANK(E48:AR48)=40,"",IF(C48&gt;='1'!$G$8,5,IF(C48&gt;='1'!$G$7,4,IF(C48&gt;='1'!$G$6,3,2))))</f>
        <v/>
      </c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>
      <c r="A49" s="3" t="e">
        <f>IF(Списки!#REF!="","",Списки!#REF!)</f>
        <v>#REF!</v>
      </c>
      <c r="B49" s="4"/>
      <c r="C49" s="20"/>
      <c r="D49" s="20" t="str">
        <f>IF(COUNTBLANK(E49:AR49)=40,"",IF(C49&gt;='1'!$G$8,5,IF(C49&gt;='1'!$G$7,4,IF(C49&gt;='1'!$G$6,3,2))))</f>
        <v/>
      </c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>
      <c r="A50" s="3" t="e">
        <f>IF(Списки!#REF!="","",Списки!#REF!)</f>
        <v>#REF!</v>
      </c>
      <c r="B50" s="4"/>
      <c r="C50" s="20"/>
      <c r="D50" s="20" t="str">
        <f>IF(COUNTBLANK(E50:AR50)=40,"",IF(C50&gt;='1'!$G$8,5,IF(C50&gt;='1'!$G$7,4,IF(C50&gt;='1'!$G$6,3,2))))</f>
        <v/>
      </c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>
      <c r="A51" s="3" t="e">
        <f>IF(Списки!#REF!="","",Списки!#REF!)</f>
        <v>#REF!</v>
      </c>
      <c r="B51" s="4"/>
      <c r="C51" s="20"/>
      <c r="D51" s="20" t="str">
        <f>IF(COUNTBLANK(E51:AR51)=40,"",IF(C51&gt;='1'!$G$8,5,IF(C51&gt;='1'!$G$7,4,IF(C51&gt;='1'!$G$6,3,2))))</f>
        <v/>
      </c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>
      <c r="A52" s="3" t="e">
        <f>IF(Списки!#REF!="","",Списки!#REF!)</f>
        <v>#REF!</v>
      </c>
      <c r="B52" s="4"/>
      <c r="C52" s="20"/>
      <c r="D52" s="20" t="str">
        <f>IF(COUNTBLANK(E52:AR52)=40,"",IF(C52&gt;='1'!$G$8,5,IF(C52&gt;='1'!$G$7,4,IF(C52&gt;='1'!$G$6,3,2))))</f>
        <v/>
      </c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>
      <c r="A53" s="3" t="e">
        <f>IF(Списки!#REF!="","",Списки!#REF!)</f>
        <v>#REF!</v>
      </c>
      <c r="B53" s="4"/>
      <c r="C53" s="20"/>
      <c r="D53" s="20" t="str">
        <f>IF(COUNTBLANK(E53:AR53)=40,"",IF(C53&gt;='1'!$G$8,5,IF(C53&gt;='1'!$G$7,4,IF(C53&gt;='1'!$G$6,3,2))))</f>
        <v/>
      </c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>
      <c r="A54" s="3" t="e">
        <f>IF(Списки!#REF!="","",Списки!#REF!)</f>
        <v>#REF!</v>
      </c>
      <c r="B54" s="4"/>
      <c r="C54" s="20"/>
      <c r="D54" s="20" t="str">
        <f>IF(COUNTBLANK(E54:AR54)=40,"",IF(C54&gt;='1'!$G$8,5,IF(C54&gt;='1'!$G$7,4,IF(C54&gt;='1'!$G$6,3,2))))</f>
        <v/>
      </c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>
      <c r="A55" s="3" t="e">
        <f>IF(Списки!#REF!="","",Списки!#REF!)</f>
        <v>#REF!</v>
      </c>
      <c r="B55" s="4"/>
      <c r="C55" s="20"/>
      <c r="D55" s="20" t="str">
        <f>IF(COUNTBLANK(E55:AR55)=40,"",IF(C55&gt;='1'!$G$8,5,IF(C55&gt;='1'!$G$7,4,IF(C55&gt;='1'!$G$6,3,2))))</f>
        <v/>
      </c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>
      <c r="A56" s="3" t="e">
        <f>IF(Списки!#REF!="","",Списки!#REF!)</f>
        <v>#REF!</v>
      </c>
      <c r="B56" s="4"/>
      <c r="C56" s="20"/>
      <c r="D56" s="20" t="str">
        <f>IF(COUNTBLANK(E56:AR56)=40,"",IF(C56&gt;='1'!$G$8,5,IF(C56&gt;='1'!$G$7,4,IF(C56&gt;='1'!$G$6,3,2))))</f>
        <v/>
      </c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>
      <c r="A57" s="3" t="e">
        <f>IF(Списки!#REF!="","",Списки!#REF!)</f>
        <v>#REF!</v>
      </c>
      <c r="B57" s="4"/>
      <c r="C57" s="20"/>
      <c r="D57" s="20" t="str">
        <f>IF(COUNTBLANK(E57:AR57)=40,"",IF(C57&gt;='1'!$G$8,5,IF(C57&gt;='1'!$G$7,4,IF(C57&gt;='1'!$G$6,3,2))))</f>
        <v/>
      </c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>
      <c r="A58" s="3" t="e">
        <f>IF(Списки!#REF!="","",Списки!#REF!)</f>
        <v>#REF!</v>
      </c>
      <c r="B58" s="4"/>
      <c r="C58" s="20"/>
      <c r="D58" s="20" t="str">
        <f>IF(COUNTBLANK(E58:AR58)=40,"",IF(C58&gt;='1'!$G$8,5,IF(C58&gt;='1'!$G$7,4,IF(C58&gt;='1'!$G$6,3,2))))</f>
        <v/>
      </c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>
      <c r="A59" s="3" t="e">
        <f>IF(Списки!#REF!="","",Списки!#REF!)</f>
        <v>#REF!</v>
      </c>
      <c r="B59" s="4"/>
      <c r="C59" s="20"/>
      <c r="D59" s="20" t="str">
        <f>IF(COUNTBLANK(E59:AR59)=40,"",IF(C59&gt;='1'!$G$8,5,IF(C59&gt;='1'!$G$7,4,IF(C59&gt;='1'!$G$6,3,2))))</f>
        <v/>
      </c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>
      <c r="A60" s="3" t="e">
        <f>IF(Списки!#REF!="","",Списки!#REF!)</f>
        <v>#REF!</v>
      </c>
      <c r="B60" s="4"/>
      <c r="C60" s="20"/>
      <c r="D60" s="20" t="str">
        <f>IF(COUNTBLANK(E60:AR60)=40,"",IF(C60&gt;='1'!$G$8,5,IF(C60&gt;='1'!$G$7,4,IF(C60&gt;='1'!$G$6,3,2))))</f>
        <v/>
      </c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>
      <c r="A61" s="3" t="e">
        <f>IF(Списки!#REF!="","",Списки!#REF!)</f>
        <v>#REF!</v>
      </c>
      <c r="B61" s="4"/>
      <c r="C61" s="20"/>
      <c r="D61" s="20" t="str">
        <f>IF(COUNTBLANK(E61:AR61)=40,"",IF(C61&gt;='1'!$G$8,5,IF(C61&gt;='1'!$G$7,4,IF(C61&gt;='1'!$G$6,3,2))))</f>
        <v/>
      </c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>
      <c r="A62" s="3" t="e">
        <f>IF(Списки!#REF!="","",Списки!#REF!)</f>
        <v>#REF!</v>
      </c>
      <c r="B62" s="4"/>
      <c r="C62" s="20"/>
      <c r="D62" s="20" t="str">
        <f>IF(COUNTBLANK(E62:AR62)=40,"",IF(C62&gt;='1'!$G$8,5,IF(C62&gt;='1'!$G$7,4,IF(C62&gt;='1'!$G$6,3,2))))</f>
        <v/>
      </c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>
      <c r="A63" s="3" t="e">
        <f>IF(Списки!#REF!="","",Списки!#REF!)</f>
        <v>#REF!</v>
      </c>
      <c r="B63" s="4"/>
      <c r="C63" s="20"/>
      <c r="D63" s="20" t="str">
        <f>IF(COUNTBLANK(E63:AR63)=40,"",IF(C63&gt;='1'!$G$8,5,IF(C63&gt;='1'!$G$7,4,IF(C63&gt;='1'!$G$6,3,2))))</f>
        <v/>
      </c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>
      <c r="A64" s="3" t="e">
        <f>IF(Списки!#REF!="","",Списки!#REF!)</f>
        <v>#REF!</v>
      </c>
      <c r="B64" s="4"/>
      <c r="C64" s="20"/>
      <c r="D64" s="20" t="str">
        <f>IF(COUNTBLANK(E64:AR64)=40,"",IF(C64&gt;='1'!$G$8,5,IF(C64&gt;='1'!$G$7,4,IF(C64&gt;='1'!$G$6,3,2))))</f>
        <v/>
      </c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>
      <c r="A65" s="3" t="e">
        <f>IF(Списки!#REF!="","",Списки!#REF!)</f>
        <v>#REF!</v>
      </c>
      <c r="B65" s="4"/>
      <c r="C65" s="20"/>
      <c r="D65" s="20" t="str">
        <f>IF(COUNTBLANK(E65:AR65)=40,"",IF(C65&gt;='1'!$G$8,5,IF(C65&gt;='1'!$G$7,4,IF(C65&gt;='1'!$G$6,3,2))))</f>
        <v/>
      </c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>
      <c r="B66" s="4" t="s">
        <v>10</v>
      </c>
      <c r="C66" s="19">
        <f>IF(COUNTBLANK(C6:C45)=40,"",ROUND(AVERAGE(C6:C45),0))</f>
        <v>7</v>
      </c>
      <c r="D66" s="20">
        <f>IF(COUNTBLANK(E66:AR66)=40,"",IF(C66&gt;='1'!$G$8,5,IF(C66&gt;='1'!$G$7,4,IF(C66&gt;='1'!$G$6,3,2))))</f>
        <v>3</v>
      </c>
      <c r="E66" s="41">
        <f>IF(COUNTBLANK(E6:E45)=40,"",COUNTIF(E6:E45,0))</f>
        <v>0</v>
      </c>
      <c r="F66" s="41">
        <f>IF(COUNTBLANK(F6:F45)=40,"",COUNTIF(F6:F45,0))</f>
        <v>2</v>
      </c>
      <c r="G66" s="41">
        <f t="shared" ref="G66:AR66" si="7">IF(COUNTBLANK(G6:G45)=40,"",COUNTIF(G6:G45,0))</f>
        <v>3</v>
      </c>
      <c r="H66" s="41">
        <f t="shared" si="7"/>
        <v>1</v>
      </c>
      <c r="I66" s="41">
        <f t="shared" si="7"/>
        <v>0</v>
      </c>
      <c r="J66" s="41">
        <f t="shared" si="7"/>
        <v>7</v>
      </c>
      <c r="K66" s="41">
        <f t="shared" si="7"/>
        <v>0</v>
      </c>
      <c r="L66" s="41">
        <f t="shared" si="7"/>
        <v>7</v>
      </c>
      <c r="M66" s="41">
        <f t="shared" si="7"/>
        <v>3</v>
      </c>
      <c r="N66" s="41">
        <f t="shared" si="7"/>
        <v>7</v>
      </c>
      <c r="O66" s="41">
        <f t="shared" si="7"/>
        <v>8</v>
      </c>
      <c r="P66" s="41" t="str">
        <f t="shared" si="7"/>
        <v/>
      </c>
      <c r="Q66" s="41" t="str">
        <f t="shared" si="7"/>
        <v/>
      </c>
      <c r="R66" s="41" t="str">
        <f t="shared" si="7"/>
        <v/>
      </c>
      <c r="S66" s="41" t="str">
        <f t="shared" si="7"/>
        <v/>
      </c>
      <c r="T66" s="41" t="str">
        <f t="shared" si="7"/>
        <v/>
      </c>
      <c r="U66" s="41" t="str">
        <f t="shared" si="7"/>
        <v/>
      </c>
      <c r="V66" s="41" t="str">
        <f t="shared" si="7"/>
        <v/>
      </c>
      <c r="W66" s="41" t="str">
        <f t="shared" si="7"/>
        <v/>
      </c>
      <c r="X66" s="41" t="str">
        <f t="shared" si="7"/>
        <v/>
      </c>
      <c r="Y66" s="41" t="str">
        <f t="shared" si="7"/>
        <v/>
      </c>
      <c r="Z66" s="41" t="str">
        <f t="shared" si="7"/>
        <v/>
      </c>
      <c r="AA66" s="41" t="str">
        <f t="shared" si="7"/>
        <v/>
      </c>
      <c r="AB66" s="41" t="str">
        <f t="shared" si="7"/>
        <v/>
      </c>
      <c r="AC66" s="41" t="str">
        <f t="shared" si="7"/>
        <v/>
      </c>
      <c r="AD66" s="41" t="str">
        <f t="shared" si="7"/>
        <v/>
      </c>
      <c r="AE66" s="41" t="str">
        <f t="shared" si="7"/>
        <v/>
      </c>
      <c r="AF66" s="41" t="str">
        <f t="shared" si="7"/>
        <v/>
      </c>
      <c r="AG66" s="41" t="str">
        <f t="shared" si="7"/>
        <v/>
      </c>
      <c r="AH66" s="41" t="str">
        <f t="shared" si="7"/>
        <v/>
      </c>
      <c r="AI66" s="41" t="str">
        <f t="shared" si="7"/>
        <v/>
      </c>
      <c r="AJ66" s="41" t="str">
        <f t="shared" si="7"/>
        <v/>
      </c>
      <c r="AK66" s="41" t="str">
        <f t="shared" si="7"/>
        <v/>
      </c>
      <c r="AL66" s="41" t="str">
        <f t="shared" si="7"/>
        <v/>
      </c>
      <c r="AM66" s="41" t="str">
        <f t="shared" si="7"/>
        <v/>
      </c>
      <c r="AN66" s="41" t="str">
        <f t="shared" si="7"/>
        <v/>
      </c>
      <c r="AO66" s="41" t="str">
        <f t="shared" si="7"/>
        <v/>
      </c>
      <c r="AP66" s="41" t="str">
        <f t="shared" si="7"/>
        <v/>
      </c>
      <c r="AQ66" s="41" t="str">
        <f t="shared" si="7"/>
        <v/>
      </c>
      <c r="AR66" s="41" t="str">
        <f t="shared" si="7"/>
        <v/>
      </c>
    </row>
    <row r="67" spans="1:44" ht="15" customHeight="1">
      <c r="C67" s="70"/>
      <c r="D67" s="70"/>
      <c r="E67" s="70" t="str">
        <f>IF(Списки!$I$11="","",Списки!$I$11)</f>
        <v>проводить прямые измерения физических</v>
      </c>
      <c r="F67" s="70" t="str">
        <f>IF(Списки!$I$12="","",Списки!$I$12)</f>
        <v>распознавать механические явления</v>
      </c>
      <c r="G67" s="70" t="str">
        <f>IF(Списки!$I$13="","",Списки!$I$13)</f>
        <v>решать задачи используя физичесвкие законы</v>
      </c>
      <c r="H67" s="70" t="str">
        <f>IF(Списки!$I$14="","",Списки!$I$14)</f>
        <v>решать задачи, используя формулы,</v>
      </c>
      <c r="I67" s="70" t="str">
        <f>IF(Списки!$I$15="","",Списки!$I$15)</f>
        <v>интерпретировать результаты наблюдений и опытов;</v>
      </c>
      <c r="J67" s="70" t="str">
        <f>IF(Списки!$I$16="","",Списки!$I$16)</f>
        <v>применять имеющиеся знания</v>
      </c>
      <c r="K67" s="70" t="str">
        <f>IF(Списки!$I$17="","",Списки!$I$17)</f>
        <v>делать выводы по результатам</v>
      </c>
      <c r="L67" s="70" t="str">
        <f>IF(Списки!$I$18="","",Списки!$I$18)</f>
        <v>решать задачи, используя физические законы(закон Паскаля, закон Архимеда)</v>
      </c>
      <c r="M67" s="70" t="str">
        <f>IF(Списки!$I$19="","",Списки!$I$19)</f>
        <v>решать задачи (путь, время)</v>
      </c>
      <c r="N67" s="70" t="str">
        <f>IF(Списки!$I$20="","",Списки!$I$20)</f>
        <v>решение задач Закон Гука</v>
      </c>
      <c r="O67" s="70" t="str">
        <f>IF(Списки!$I$21="","",Списки!$I$21)</f>
        <v>интерпритировать результаты наблюдений и опытов, решать задачи.</v>
      </c>
      <c r="P67" s="70" t="str">
        <f>IF(Списки!$I$22="","",Списки!$I$22)</f>
        <v/>
      </c>
      <c r="Q67" s="70" t="str">
        <f>IF(Списки!$I$23="","",Списки!$I$23)</f>
        <v/>
      </c>
      <c r="R67" s="70" t="str">
        <f>IF(Списки!$I$24="","",Списки!$I$24)</f>
        <v/>
      </c>
      <c r="S67" s="70" t="str">
        <f>IF(Списки!$I$25="","",Списки!$I$25)</f>
        <v/>
      </c>
      <c r="T67" s="70" t="str">
        <f>IF(Списки!$I$26="","",Списки!$I$26)</f>
        <v/>
      </c>
      <c r="U67" s="70" t="str">
        <f>IF(Списки!$I$27="","",Списки!$I$27)</f>
        <v/>
      </c>
      <c r="V67" s="70" t="str">
        <f>IF(Списки!$I$28="","",Списки!$I$28)</f>
        <v/>
      </c>
      <c r="W67" s="70" t="str">
        <f>IF(Списки!$I$29="","",Списки!$I$29)</f>
        <v/>
      </c>
      <c r="X67" s="70" t="str">
        <f>IF(Списки!$I$30="","",Списки!$I$30)</f>
        <v/>
      </c>
      <c r="Y67" s="70" t="str">
        <f>IF(Списки!$I$31="","",Списки!$I$31)</f>
        <v/>
      </c>
      <c r="Z67" s="70" t="str">
        <f>IF(Списки!$I$32="","",Списки!$I$32)</f>
        <v/>
      </c>
      <c r="AA67" s="70" t="str">
        <f>IF(Списки!$I$33="","",Списки!$I$33)</f>
        <v/>
      </c>
      <c r="AB67" s="70" t="str">
        <f>IF(Списки!$I$34="","",Списки!$I$34)</f>
        <v/>
      </c>
      <c r="AC67" s="70" t="str">
        <f>IF(Списки!$I$35="","",Списки!$I$35)</f>
        <v/>
      </c>
      <c r="AD67" s="70" t="str">
        <f>IF(Списки!$I$36="","",Списки!$I$36)</f>
        <v/>
      </c>
      <c r="AE67" s="70" t="str">
        <f>IF(Списки!$I$37="","",Списки!$I$37)</f>
        <v/>
      </c>
      <c r="AF67" s="70" t="str">
        <f>IF(Списки!$I$38="","",Списки!$I$38)</f>
        <v/>
      </c>
      <c r="AG67" s="70" t="str">
        <f>IF(Списки!$I$39="","",Списки!$I$39)</f>
        <v/>
      </c>
      <c r="AH67" s="70" t="str">
        <f>IF(Списки!$I$40="","",Списки!$I$40)</f>
        <v/>
      </c>
      <c r="AI67" s="70" t="str">
        <f>IF(Списки!$I$41="","",Списки!$I$41)</f>
        <v/>
      </c>
      <c r="AJ67" s="70" t="str">
        <f>IF(Списки!$I$42="","",Списки!$I$42)</f>
        <v/>
      </c>
      <c r="AK67" s="70" t="str">
        <f>IF(Списки!$I$43="","",Списки!$I$43)</f>
        <v/>
      </c>
      <c r="AL67" s="70" t="str">
        <f>IF(Списки!$I$44="","",Списки!$I$44)</f>
        <v/>
      </c>
      <c r="AM67" s="70" t="str">
        <f>IF(Списки!$I$45="","",Списки!$I$45)</f>
        <v/>
      </c>
      <c r="AN67" s="70" t="str">
        <f>IF(Списки!$I$46="","",Списки!$I$46)</f>
        <v/>
      </c>
      <c r="AO67" s="70" t="str">
        <f>IF(Списки!$I$47="","",Списки!$I$47)</f>
        <v/>
      </c>
      <c r="AP67" s="70" t="str">
        <f>IF(Списки!$I$48="","",Списки!$I$48)</f>
        <v/>
      </c>
      <c r="AQ67" s="70" t="str">
        <f>IF(Списки!$I$49="","",Списки!$I$49)</f>
        <v/>
      </c>
      <c r="AR67" s="70" t="str">
        <f>IF(Списки!$I$50="","",Списки!$I$50)</f>
        <v/>
      </c>
    </row>
    <row r="68" spans="1:44">
      <c r="A68" s="5" t="s">
        <v>7</v>
      </c>
      <c r="B68" s="6">
        <f>COUNTIF($D$6:$D$45,2)</f>
        <v>0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</row>
    <row r="69" spans="1:44">
      <c r="A69" s="5" t="s">
        <v>8</v>
      </c>
      <c r="B69" s="6">
        <f>COUNTIF($D$6:$D$45,3)</f>
        <v>5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</row>
    <row r="70" spans="1:44">
      <c r="A70" s="5" t="s">
        <v>9</v>
      </c>
      <c r="B70" s="6">
        <f>COUNTIF($D$6:$D$45,4)</f>
        <v>3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</row>
    <row r="71" spans="1:44">
      <c r="A71" s="5" t="s">
        <v>6</v>
      </c>
      <c r="B71" s="6">
        <f>COUNTIF($D$6:$D$45,5)</f>
        <v>0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</row>
    <row r="72" spans="1:44"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</row>
    <row r="73" spans="1:44">
      <c r="A73" s="75"/>
      <c r="B73" s="76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</row>
    <row r="74" spans="1:44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</row>
    <row r="75" spans="1:44"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</row>
    <row r="76" spans="1:44"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</row>
    <row r="77" spans="1:44"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</row>
    <row r="78" spans="1:44"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</row>
    <row r="79" spans="1:44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</row>
    <row r="81" spans="3:44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</row>
    <row r="82" spans="3:44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</row>
    <row r="83" spans="3:44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</row>
    <row r="84" spans="3:44"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</row>
    <row r="85" spans="3:44"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</row>
    <row r="86" spans="3:44" ht="25.5" customHeight="1"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</row>
    <row r="87" spans="3:44" hidden="1">
      <c r="E87" s="45">
        <f>E5</f>
        <v>1</v>
      </c>
      <c r="F87" s="45">
        <f t="shared" ref="F87:AR87" si="8">F5</f>
        <v>2</v>
      </c>
      <c r="G87" s="45">
        <f t="shared" si="8"/>
        <v>3</v>
      </c>
      <c r="H87" s="45">
        <f t="shared" si="8"/>
        <v>4</v>
      </c>
      <c r="I87" s="45">
        <f t="shared" si="8"/>
        <v>5</v>
      </c>
      <c r="J87" s="45">
        <f t="shared" si="8"/>
        <v>6</v>
      </c>
      <c r="K87" s="45">
        <f t="shared" si="8"/>
        <v>7</v>
      </c>
      <c r="L87" s="45">
        <f t="shared" si="8"/>
        <v>8</v>
      </c>
      <c r="M87" s="45">
        <f t="shared" si="8"/>
        <v>9</v>
      </c>
      <c r="N87" s="45">
        <f t="shared" si="8"/>
        <v>10</v>
      </c>
      <c r="O87" s="45">
        <f t="shared" si="8"/>
        <v>11</v>
      </c>
      <c r="P87" s="45" t="str">
        <f t="shared" si="8"/>
        <v/>
      </c>
      <c r="Q87" s="45" t="str">
        <f t="shared" si="8"/>
        <v/>
      </c>
      <c r="R87" s="45" t="str">
        <f t="shared" si="8"/>
        <v/>
      </c>
      <c r="S87" s="45" t="str">
        <f t="shared" si="8"/>
        <v/>
      </c>
      <c r="T87" s="45" t="str">
        <f t="shared" si="8"/>
        <v/>
      </c>
      <c r="U87" s="45" t="str">
        <f t="shared" si="8"/>
        <v/>
      </c>
      <c r="V87" s="45" t="str">
        <f t="shared" si="8"/>
        <v/>
      </c>
      <c r="W87" s="45" t="str">
        <f t="shared" si="8"/>
        <v/>
      </c>
      <c r="X87" s="45" t="str">
        <f t="shared" si="8"/>
        <v/>
      </c>
      <c r="Y87" s="45" t="str">
        <f t="shared" si="8"/>
        <v/>
      </c>
      <c r="Z87" s="45" t="str">
        <f t="shared" si="8"/>
        <v/>
      </c>
      <c r="AA87" s="45" t="str">
        <f t="shared" si="8"/>
        <v/>
      </c>
      <c r="AB87" s="45" t="str">
        <f t="shared" si="8"/>
        <v/>
      </c>
      <c r="AC87" s="45" t="str">
        <f t="shared" si="8"/>
        <v/>
      </c>
      <c r="AD87" s="45" t="str">
        <f t="shared" si="8"/>
        <v/>
      </c>
      <c r="AE87" s="45" t="str">
        <f t="shared" si="8"/>
        <v/>
      </c>
      <c r="AF87" s="45" t="str">
        <f t="shared" si="8"/>
        <v/>
      </c>
      <c r="AG87" s="45" t="str">
        <f t="shared" si="8"/>
        <v/>
      </c>
      <c r="AH87" s="45" t="str">
        <f t="shared" si="8"/>
        <v/>
      </c>
      <c r="AI87" s="45" t="str">
        <f t="shared" si="8"/>
        <v/>
      </c>
      <c r="AJ87" s="45" t="str">
        <f t="shared" si="8"/>
        <v/>
      </c>
      <c r="AK87" s="45" t="str">
        <f t="shared" si="8"/>
        <v/>
      </c>
      <c r="AL87" s="45" t="str">
        <f t="shared" si="8"/>
        <v/>
      </c>
      <c r="AM87" s="45" t="str">
        <f t="shared" si="8"/>
        <v/>
      </c>
      <c r="AN87" s="45" t="str">
        <f t="shared" si="8"/>
        <v/>
      </c>
      <c r="AO87" s="45" t="str">
        <f t="shared" si="8"/>
        <v/>
      </c>
      <c r="AP87" s="45" t="str">
        <f t="shared" si="8"/>
        <v/>
      </c>
      <c r="AQ87" s="45" t="str">
        <f t="shared" si="8"/>
        <v/>
      </c>
      <c r="AR87" s="45" t="str">
        <f t="shared" si="8"/>
        <v/>
      </c>
    </row>
    <row r="88" spans="3:44" hidden="1">
      <c r="E88" s="45">
        <f>E66</f>
        <v>0</v>
      </c>
      <c r="F88" s="45">
        <f t="shared" ref="F88:AR88" si="9">F66</f>
        <v>2</v>
      </c>
      <c r="G88" s="45">
        <f t="shared" si="9"/>
        <v>3</v>
      </c>
      <c r="H88" s="45">
        <f t="shared" si="9"/>
        <v>1</v>
      </c>
      <c r="I88" s="45">
        <f t="shared" si="9"/>
        <v>0</v>
      </c>
      <c r="J88" s="45">
        <f t="shared" si="9"/>
        <v>7</v>
      </c>
      <c r="K88" s="45">
        <f t="shared" si="9"/>
        <v>0</v>
      </c>
      <c r="L88" s="45">
        <f t="shared" si="9"/>
        <v>7</v>
      </c>
      <c r="M88" s="45">
        <f t="shared" si="9"/>
        <v>3</v>
      </c>
      <c r="N88" s="45">
        <f t="shared" si="9"/>
        <v>7</v>
      </c>
      <c r="O88" s="45">
        <f t="shared" si="9"/>
        <v>8</v>
      </c>
      <c r="P88" s="45" t="str">
        <f t="shared" si="9"/>
        <v/>
      </c>
      <c r="Q88" s="45" t="str">
        <f t="shared" si="9"/>
        <v/>
      </c>
      <c r="R88" s="45" t="str">
        <f t="shared" si="9"/>
        <v/>
      </c>
      <c r="S88" s="45" t="str">
        <f t="shared" si="9"/>
        <v/>
      </c>
      <c r="T88" s="45" t="str">
        <f t="shared" si="9"/>
        <v/>
      </c>
      <c r="U88" s="45" t="str">
        <f t="shared" si="9"/>
        <v/>
      </c>
      <c r="V88" s="45" t="str">
        <f t="shared" si="9"/>
        <v/>
      </c>
      <c r="W88" s="45" t="str">
        <f t="shared" si="9"/>
        <v/>
      </c>
      <c r="X88" s="45" t="str">
        <f t="shared" si="9"/>
        <v/>
      </c>
      <c r="Y88" s="45" t="str">
        <f t="shared" si="9"/>
        <v/>
      </c>
      <c r="Z88" s="45" t="str">
        <f t="shared" si="9"/>
        <v/>
      </c>
      <c r="AA88" s="45" t="str">
        <f t="shared" si="9"/>
        <v/>
      </c>
      <c r="AB88" s="45" t="str">
        <f t="shared" si="9"/>
        <v/>
      </c>
      <c r="AC88" s="45" t="str">
        <f t="shared" si="9"/>
        <v/>
      </c>
      <c r="AD88" s="45" t="str">
        <f t="shared" si="9"/>
        <v/>
      </c>
      <c r="AE88" s="45" t="str">
        <f t="shared" si="9"/>
        <v/>
      </c>
      <c r="AF88" s="45" t="str">
        <f t="shared" si="9"/>
        <v/>
      </c>
      <c r="AG88" s="45" t="str">
        <f t="shared" si="9"/>
        <v/>
      </c>
      <c r="AH88" s="45" t="str">
        <f t="shared" si="9"/>
        <v/>
      </c>
      <c r="AI88" s="45" t="str">
        <f t="shared" si="9"/>
        <v/>
      </c>
      <c r="AJ88" s="45" t="str">
        <f t="shared" si="9"/>
        <v/>
      </c>
      <c r="AK88" s="45" t="str">
        <f t="shared" si="9"/>
        <v/>
      </c>
      <c r="AL88" s="45" t="str">
        <f t="shared" si="9"/>
        <v/>
      </c>
      <c r="AM88" s="45" t="str">
        <f t="shared" si="9"/>
        <v/>
      </c>
      <c r="AN88" s="45" t="str">
        <f t="shared" si="9"/>
        <v/>
      </c>
      <c r="AO88" s="45" t="str">
        <f t="shared" si="9"/>
        <v/>
      </c>
      <c r="AP88" s="45" t="str">
        <f t="shared" si="9"/>
        <v/>
      </c>
      <c r="AQ88" s="45" t="str">
        <f t="shared" si="9"/>
        <v/>
      </c>
      <c r="AR88" s="45" t="str">
        <f t="shared" si="9"/>
        <v/>
      </c>
    </row>
  </sheetData>
  <sheetProtection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 val="0"/>
        <cfvo type="max" val="0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46:I6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F6:F45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G6:G45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H6:H45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I6:I45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Списки!$F$16</xm:f>
          </x14:formula2>
          <xm:sqref>J6:J45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Списки!$F$17</xm:f>
          </x14:formula2>
          <xm:sqref>K6:K45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Списки!$F$18</xm:f>
          </x14:formula2>
          <xm:sqref>L6:L45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Списки!$F$19</xm:f>
          </x14:formula2>
          <xm:sqref>M6:M45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Списки!$F$20</xm:f>
          </x14:formula2>
          <xm:sqref>N6:N45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Списки!$F$21</xm:f>
          </x14:formula2>
          <xm:sqref>O6:O45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Списки!$F$22</xm:f>
          </x14:formula2>
          <xm:sqref>P6:P45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Списки!$F$23</xm:f>
          </x14:formula2>
          <xm:sqref>Q6:Q45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Списки!$F$24</xm:f>
          </x14:formula2>
          <xm:sqref>R6:R45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Списки!$F$25</xm:f>
          </x14:formula2>
          <xm:sqref>S6:S45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Списки!$F$26</xm:f>
          </x14:formula2>
          <xm:sqref>T6:T45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Списки!$F$27</xm:f>
          </x14:formula2>
          <xm:sqref>U6:U45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Списки!$F$28</xm:f>
          </x14:formula2>
          <xm:sqref>V6:V45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Списки!$F$29</xm:f>
          </x14:formula2>
          <xm:sqref>W6:W45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Списки!$F$30</xm:f>
          </x14:formula2>
          <xm:sqref>X6:X45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Списки!$F$31</xm:f>
          </x14:formula2>
          <xm:sqref>Y6:Y45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Списки!$F$32</xm:f>
          </x14:formula2>
          <xm:sqref>Z6:Z45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Списки!$F$33</xm:f>
          </x14:formula2>
          <xm:sqref>AA6:AA45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Списки!$F$34</xm:f>
          </x14:formula2>
          <xm:sqref>AB6:AB45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Списки!$F$35</xm:f>
          </x14:formula2>
          <xm:sqref>AC6:AC45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Списки!$F$36</xm:f>
          </x14:formula2>
          <xm:sqref>AD6:AD45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Списки!$F$37</xm:f>
          </x14:formula2>
          <xm:sqref>AE6:AE45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Списки!$F$38</xm:f>
          </x14:formula2>
          <xm:sqref>AF6:AF45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Списки!$F$39</xm:f>
          </x14:formula2>
          <xm:sqref>AG6:AG45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Списки!$F$40</xm:f>
          </x14:formula2>
          <xm:sqref>AH6:AH45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Списки!$F$41</xm:f>
          </x14:formula2>
          <xm:sqref>AI6:AI45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Списки!$F$42</xm:f>
          </x14:formula2>
          <xm:sqref>AJ6:AJ45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Списки!$F$43</xm:f>
          </x14:formula2>
          <xm:sqref>AK6:AK45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Списки!$F$44</xm:f>
          </x14:formula2>
          <xm:sqref>AL6:AL45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Списки!$F$45</xm:f>
          </x14:formula2>
          <xm:sqref>AM6:AM45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Списки!$F$46</xm:f>
          </x14:formula2>
          <xm:sqref>AN6:AN45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Списки!$F$47</xm:f>
          </x14:formula2>
          <xm:sqref>AO6:AO45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Списки!$F$48</xm:f>
          </x14:formula2>
          <xm:sqref>AP6:AP45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Списки!$F$49</xm:f>
          </x14:formula2>
          <xm:sqref>AQ6:AQ45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Списки!$F$50</xm:f>
          </x14:formula2>
          <xm:sqref>AR6:AR45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L27"/>
  <sheetViews>
    <sheetView tabSelected="1" zoomScale="85" zoomScaleNormal="85" workbookViewId="0">
      <selection activeCell="AA8" sqref="AA8"/>
    </sheetView>
  </sheetViews>
  <sheetFormatPr defaultRowHeight="28.5" customHeight="1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19" width="0.28515625" style="1" customWidth="1"/>
    <col min="20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>
      <c r="A1" s="78" t="s">
        <v>69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R1" s="1" t="str">
        <f>A8</f>
        <v>Количество "5"</v>
      </c>
      <c r="S1" s="1">
        <f>E8</f>
        <v>0</v>
      </c>
      <c r="AE1" s="101" t="s">
        <v>35</v>
      </c>
      <c r="AF1" s="101"/>
      <c r="AG1" s="101"/>
      <c r="AH1" s="101"/>
      <c r="AI1" s="101" t="s">
        <v>37</v>
      </c>
      <c r="AJ1" s="101"/>
      <c r="AK1" s="101"/>
      <c r="AL1" s="101"/>
    </row>
    <row r="2" spans="1:38" ht="28.5" customHeight="1">
      <c r="A2" s="86" t="s">
        <v>70</v>
      </c>
      <c r="B2" s="86"/>
      <c r="C2" s="86"/>
      <c r="D2" s="87" t="str">
        <f>Списки!G6</f>
        <v>Годовая контрольная работа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R2" s="1" t="str">
        <f t="shared" ref="R2:R4" si="0">A9</f>
        <v>Количество "4"</v>
      </c>
      <c r="S2" s="1">
        <f t="shared" ref="S2:S4" si="1">E9</f>
        <v>3</v>
      </c>
      <c r="AE2" s="84" t="s">
        <v>26</v>
      </c>
      <c r="AF2" s="84"/>
      <c r="AG2" s="84" t="e">
        <f>COUNTIF(Таблица!#REF!,0)</f>
        <v>#REF!</v>
      </c>
      <c r="AH2" s="84"/>
      <c r="AI2" s="84" t="s">
        <v>26</v>
      </c>
      <c r="AJ2" s="84"/>
      <c r="AK2" s="84">
        <f>COUNTIF(Таблица!J6:J65,0)</f>
        <v>7</v>
      </c>
      <c r="AL2" s="84"/>
    </row>
    <row r="3" spans="1:38" ht="28.5" customHeight="1">
      <c r="A3" s="79" t="s">
        <v>45</v>
      </c>
      <c r="B3" s="79"/>
      <c r="C3" s="79"/>
      <c r="D3" s="81">
        <f>IF(Списки!G5="","",Списки!G5)</f>
        <v>43964</v>
      </c>
      <c r="E3" s="81"/>
      <c r="F3" s="81"/>
      <c r="G3" s="81"/>
      <c r="H3" s="81"/>
      <c r="I3" s="84" t="s">
        <v>17</v>
      </c>
      <c r="J3" s="84"/>
      <c r="K3" s="84"/>
      <c r="L3" s="84"/>
      <c r="M3" s="93">
        <f>(E8+E9)/G6</f>
        <v>0.375</v>
      </c>
      <c r="N3" s="93"/>
      <c r="O3" s="93"/>
      <c r="P3" s="93"/>
      <c r="R3" s="1" t="str">
        <f t="shared" si="0"/>
        <v>Количество "3"</v>
      </c>
      <c r="S3" s="1">
        <f t="shared" si="1"/>
        <v>5</v>
      </c>
      <c r="AE3" s="84" t="s">
        <v>27</v>
      </c>
      <c r="AF3" s="84"/>
      <c r="AG3" s="84" t="e">
        <f>COUNTIF(Таблица!#REF!,1)</f>
        <v>#REF!</v>
      </c>
      <c r="AH3" s="84"/>
      <c r="AI3" s="84" t="s">
        <v>27</v>
      </c>
      <c r="AJ3" s="84"/>
      <c r="AK3" s="84">
        <f>COUNTIF(Таблица!J6:J65,1)</f>
        <v>1</v>
      </c>
      <c r="AL3" s="84"/>
    </row>
    <row r="4" spans="1:38" ht="28.5" customHeight="1">
      <c r="A4" s="79" t="s">
        <v>11</v>
      </c>
      <c r="B4" s="79"/>
      <c r="C4" s="79"/>
      <c r="D4" s="82" t="str">
        <f>IF(Списки!G4="","",Списки!G4)</f>
        <v>Дынер И.М.</v>
      </c>
      <c r="E4" s="82"/>
      <c r="F4" s="82"/>
      <c r="G4" s="82"/>
      <c r="H4" s="82"/>
      <c r="I4" s="90" t="s">
        <v>18</v>
      </c>
      <c r="J4" s="91"/>
      <c r="K4" s="91"/>
      <c r="L4" s="92"/>
      <c r="M4" s="93">
        <f>SUM(E8:F10)/G6</f>
        <v>1</v>
      </c>
      <c r="N4" s="93"/>
      <c r="O4" s="93"/>
      <c r="P4" s="93"/>
      <c r="R4" s="1" t="str">
        <f t="shared" si="0"/>
        <v>Количество "2"</v>
      </c>
      <c r="S4" s="1">
        <f t="shared" si="1"/>
        <v>0</v>
      </c>
      <c r="AE4" s="84" t="s">
        <v>28</v>
      </c>
      <c r="AF4" s="84"/>
      <c r="AG4" s="84" t="e">
        <f>COUNTIF(Таблица!#REF!,2)</f>
        <v>#REF!</v>
      </c>
      <c r="AH4" s="84"/>
      <c r="AI4" s="84" t="s">
        <v>28</v>
      </c>
      <c r="AJ4" s="84"/>
      <c r="AK4" s="84">
        <f>COUNTIF(Таблица!J6:J65,2)</f>
        <v>0</v>
      </c>
      <c r="AL4" s="84"/>
    </row>
    <row r="5" spans="1:38" ht="28.5" customHeight="1">
      <c r="A5" s="79" t="s">
        <v>12</v>
      </c>
      <c r="B5" s="79"/>
      <c r="C5" s="79"/>
      <c r="D5" s="79"/>
      <c r="E5" s="79"/>
      <c r="F5" s="79"/>
      <c r="G5" s="83">
        <f>Списки!G3</f>
        <v>7</v>
      </c>
      <c r="H5" s="83"/>
      <c r="I5" s="90" t="s">
        <v>52</v>
      </c>
      <c r="J5" s="91"/>
      <c r="K5" s="91"/>
      <c r="L5" s="92"/>
      <c r="M5" s="93">
        <f>(E8*1+E9*0.64+E10*0.36+E11*0.16)/G6</f>
        <v>0.46499999999999997</v>
      </c>
      <c r="N5" s="93"/>
      <c r="O5" s="93"/>
      <c r="P5" s="93"/>
      <c r="AE5" s="101" t="s">
        <v>36</v>
      </c>
      <c r="AF5" s="101"/>
      <c r="AG5" s="101"/>
      <c r="AH5" s="101"/>
      <c r="AI5" s="101" t="s">
        <v>38</v>
      </c>
      <c r="AJ5" s="101"/>
      <c r="AK5" s="101"/>
      <c r="AL5" s="101"/>
    </row>
    <row r="6" spans="1:38" ht="28.5" customHeight="1">
      <c r="A6" s="94" t="s">
        <v>68</v>
      </c>
      <c r="B6" s="95"/>
      <c r="C6" s="95"/>
      <c r="D6" s="95"/>
      <c r="E6" s="95"/>
      <c r="F6" s="96"/>
      <c r="G6" s="104">
        <f>IF('1'!$I$1="","",'1'!$I$1)</f>
        <v>8</v>
      </c>
      <c r="H6" s="105"/>
      <c r="I6" s="85" t="s">
        <v>19</v>
      </c>
      <c r="J6" s="85"/>
      <c r="K6" s="85"/>
      <c r="L6" s="85"/>
      <c r="M6" s="85"/>
      <c r="N6" s="85"/>
      <c r="O6" s="85"/>
      <c r="P6" s="85"/>
      <c r="AE6" s="84" t="s">
        <v>26</v>
      </c>
      <c r="AF6" s="84"/>
      <c r="AG6" s="84">
        <f>COUNTIF(Таблица!M6:M65,0)</f>
        <v>3</v>
      </c>
      <c r="AH6" s="84"/>
      <c r="AI6" s="84" t="s">
        <v>26</v>
      </c>
      <c r="AJ6" s="84"/>
      <c r="AK6" s="84">
        <f>COUNTIF(Таблица!S6:S65,0)</f>
        <v>0</v>
      </c>
      <c r="AL6" s="84"/>
    </row>
    <row r="7" spans="1:38" ht="28.5" customHeight="1">
      <c r="A7" s="97"/>
      <c r="B7" s="98"/>
      <c r="C7" s="98"/>
      <c r="D7" s="98"/>
      <c r="E7" s="98"/>
      <c r="F7" s="99"/>
      <c r="G7" s="106"/>
      <c r="H7" s="107"/>
      <c r="I7" s="84" t="s">
        <v>21</v>
      </c>
      <c r="J7" s="84"/>
      <c r="K7" s="84"/>
      <c r="L7" s="84"/>
      <c r="M7" s="102">
        <f>'1'!G5</f>
        <v>0</v>
      </c>
      <c r="N7" s="103"/>
      <c r="O7" s="25" t="s">
        <v>81</v>
      </c>
      <c r="P7" s="24">
        <f>'1'!I5</f>
        <v>4</v>
      </c>
      <c r="AE7" s="84" t="s">
        <v>27</v>
      </c>
      <c r="AF7" s="84"/>
      <c r="AG7" s="84">
        <f>COUNTIF(Таблица!M6:M65,1)</f>
        <v>1</v>
      </c>
      <c r="AH7" s="84"/>
      <c r="AI7" s="84" t="s">
        <v>27</v>
      </c>
      <c r="AJ7" s="84"/>
      <c r="AK7" s="84">
        <f>COUNTIF(Таблица!S6:S65,1)</f>
        <v>0</v>
      </c>
      <c r="AL7" s="84"/>
    </row>
    <row r="8" spans="1:38" ht="28.5" customHeight="1">
      <c r="A8" s="84" t="s">
        <v>13</v>
      </c>
      <c r="B8" s="84"/>
      <c r="C8" s="84"/>
      <c r="D8" s="84"/>
      <c r="E8" s="85">
        <f>Таблица!B71</f>
        <v>0</v>
      </c>
      <c r="F8" s="85"/>
      <c r="G8" s="80">
        <f>E8/$G$6</f>
        <v>0</v>
      </c>
      <c r="H8" s="80"/>
      <c r="I8" s="84" t="s">
        <v>22</v>
      </c>
      <c r="J8" s="84"/>
      <c r="K8" s="84"/>
      <c r="L8" s="84"/>
      <c r="M8" s="102">
        <f>'1'!G6</f>
        <v>5</v>
      </c>
      <c r="N8" s="103"/>
      <c r="O8" s="26" t="s">
        <v>81</v>
      </c>
      <c r="P8" s="24">
        <f>'1'!I6</f>
        <v>7</v>
      </c>
      <c r="AE8" s="84" t="s">
        <v>28</v>
      </c>
      <c r="AF8" s="84"/>
      <c r="AG8" s="84">
        <f>COUNTIF(Таблица!M6:M65,2)</f>
        <v>4</v>
      </c>
      <c r="AH8" s="84"/>
      <c r="AI8" s="84" t="s">
        <v>28</v>
      </c>
      <c r="AJ8" s="84"/>
      <c r="AK8" s="84">
        <f>COUNTIF(Таблица!S6:S65,2)</f>
        <v>0</v>
      </c>
      <c r="AL8" s="84"/>
    </row>
    <row r="9" spans="1:38" ht="28.5" customHeight="1">
      <c r="A9" s="84" t="s">
        <v>14</v>
      </c>
      <c r="B9" s="84"/>
      <c r="C9" s="84"/>
      <c r="D9" s="84"/>
      <c r="E9" s="85">
        <f>Таблица!B70</f>
        <v>3</v>
      </c>
      <c r="F9" s="85"/>
      <c r="G9" s="80">
        <f>E9/$G$6</f>
        <v>0.375</v>
      </c>
      <c r="H9" s="80"/>
      <c r="I9" s="84" t="s">
        <v>23</v>
      </c>
      <c r="J9" s="84"/>
      <c r="K9" s="84"/>
      <c r="L9" s="84"/>
      <c r="M9" s="102">
        <f>'1'!G7</f>
        <v>8</v>
      </c>
      <c r="N9" s="103"/>
      <c r="O9" s="26" t="s">
        <v>81</v>
      </c>
      <c r="P9" s="24">
        <f>'1'!I7</f>
        <v>10</v>
      </c>
      <c r="AE9" s="101" t="s">
        <v>39</v>
      </c>
      <c r="AF9" s="101"/>
      <c r="AG9" s="101"/>
      <c r="AH9" s="101"/>
      <c r="AI9" s="101" t="s">
        <v>40</v>
      </c>
      <c r="AJ9" s="101"/>
      <c r="AK9" s="101"/>
      <c r="AL9" s="101"/>
    </row>
    <row r="10" spans="1:38" ht="28.5" customHeight="1">
      <c r="A10" s="84" t="s">
        <v>15</v>
      </c>
      <c r="B10" s="84"/>
      <c r="C10" s="84"/>
      <c r="D10" s="84"/>
      <c r="E10" s="85">
        <f>Таблица!B69</f>
        <v>5</v>
      </c>
      <c r="F10" s="85"/>
      <c r="G10" s="80">
        <f>E10/$G$6</f>
        <v>0.625</v>
      </c>
      <c r="H10" s="80"/>
      <c r="I10" s="84" t="s">
        <v>20</v>
      </c>
      <c r="J10" s="84"/>
      <c r="K10" s="84"/>
      <c r="L10" s="84"/>
      <c r="M10" s="102">
        <f>'1'!G8</f>
        <v>11</v>
      </c>
      <c r="N10" s="103"/>
      <c r="O10" s="26" t="s">
        <v>81</v>
      </c>
      <c r="P10" s="24">
        <f>'1'!I8</f>
        <v>18</v>
      </c>
      <c r="AE10" s="84" t="s">
        <v>26</v>
      </c>
      <c r="AF10" s="84"/>
      <c r="AG10" s="84">
        <f>COUNTIF(Таблица!W6:W65,0)</f>
        <v>0</v>
      </c>
      <c r="AH10" s="84"/>
      <c r="AI10" s="84" t="s">
        <v>26</v>
      </c>
      <c r="AJ10" s="84"/>
      <c r="AK10" s="84">
        <f>COUNTIF(Таблица!$Z$6:$Z$65,0)</f>
        <v>0</v>
      </c>
      <c r="AL10" s="84"/>
    </row>
    <row r="11" spans="1:38" ht="28.5" customHeight="1">
      <c r="A11" s="110" t="s">
        <v>16</v>
      </c>
      <c r="B11" s="110"/>
      <c r="C11" s="110"/>
      <c r="D11" s="110"/>
      <c r="E11" s="111">
        <f>Таблица!B68</f>
        <v>0</v>
      </c>
      <c r="F11" s="111"/>
      <c r="G11" s="100">
        <f>E11/$G$6</f>
        <v>0</v>
      </c>
      <c r="H11" s="100"/>
      <c r="AE11" s="84" t="s">
        <v>27</v>
      </c>
      <c r="AF11" s="84"/>
      <c r="AG11" s="84">
        <f>COUNTIF(Таблица!W6:W65,1)</f>
        <v>0</v>
      </c>
      <c r="AH11" s="84"/>
      <c r="AI11" s="84" t="s">
        <v>27</v>
      </c>
      <c r="AJ11" s="84"/>
      <c r="AK11" s="84">
        <f>COUNTIF(Таблица!$Z$6:$Z$65,1)</f>
        <v>0</v>
      </c>
      <c r="AL11" s="84"/>
    </row>
    <row r="12" spans="1:38" ht="28.5" customHeight="1">
      <c r="A12" s="109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AE12" s="84" t="s">
        <v>28</v>
      </c>
      <c r="AF12" s="84"/>
      <c r="AG12" s="84">
        <f>COUNTIF(Таблица!W6:W65,2)</f>
        <v>0</v>
      </c>
      <c r="AH12" s="84"/>
      <c r="AI12" s="84" t="s">
        <v>28</v>
      </c>
      <c r="AJ12" s="84"/>
      <c r="AK12" s="84">
        <f>COUNTIF(Таблица!$Z$6:$Z$65,2)</f>
        <v>0</v>
      </c>
      <c r="AL12" s="84"/>
    </row>
    <row r="13" spans="1:38" ht="28.5" customHeight="1">
      <c r="A13" s="108" t="str">
        <f>Таблица!AT20</f>
        <v>1;5;7;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AE13" s="101" t="s">
        <v>41</v>
      </c>
      <c r="AF13" s="101"/>
      <c r="AG13" s="101"/>
      <c r="AH13" s="101"/>
      <c r="AI13" s="101" t="s">
        <v>42</v>
      </c>
      <c r="AJ13" s="101"/>
      <c r="AK13" s="101"/>
      <c r="AL13" s="101"/>
    </row>
    <row r="14" spans="1:38" ht="28.5" customHeight="1">
      <c r="A14" s="109" t="s">
        <v>84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AE14" s="84" t="s">
        <v>26</v>
      </c>
      <c r="AF14" s="84"/>
      <c r="AG14" s="84">
        <f>COUNTIF(Таблица!$AB$6:$AB$65,0)</f>
        <v>0</v>
      </c>
      <c r="AH14" s="84"/>
      <c r="AI14" s="84" t="s">
        <v>26</v>
      </c>
      <c r="AJ14" s="84"/>
      <c r="AK14" s="84">
        <f>COUNTIF(Таблица!$AA$6:$AA$65,0)</f>
        <v>0</v>
      </c>
      <c r="AL14" s="84"/>
    </row>
    <row r="15" spans="1:38" ht="28.5" customHeight="1">
      <c r="A15" s="108" t="str">
        <f>Таблица!AT19</f>
        <v>4;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AE15" s="84" t="s">
        <v>27</v>
      </c>
      <c r="AF15" s="84"/>
      <c r="AG15" s="84">
        <f>COUNTIF(Таблица!$AB$6:$AB$65,1)</f>
        <v>0</v>
      </c>
      <c r="AH15" s="84"/>
      <c r="AI15" s="84" t="s">
        <v>27</v>
      </c>
      <c r="AJ15" s="84"/>
      <c r="AK15" s="84">
        <f>COUNTIF(Таблица!$AA$6:$AA$65,1)</f>
        <v>0</v>
      </c>
      <c r="AL15" s="84"/>
    </row>
    <row r="16" spans="1:38" ht="22.5" customHeight="1">
      <c r="A16" s="109" t="s">
        <v>83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AE16" s="84" t="s">
        <v>28</v>
      </c>
      <c r="AF16" s="84"/>
      <c r="AG16" s="84">
        <f>COUNTIF(Таблица!$AB$6:$AB$65,2)</f>
        <v>0</v>
      </c>
      <c r="AH16" s="84"/>
      <c r="AI16" s="84" t="s">
        <v>28</v>
      </c>
      <c r="AJ16" s="84"/>
      <c r="AK16" s="84">
        <f>COUNTIF(Таблица!$AA$6:$AA$65,2)</f>
        <v>0</v>
      </c>
      <c r="AL16" s="84"/>
    </row>
    <row r="17" spans="1:38" ht="22.5" customHeight="1">
      <c r="A17" s="108" t="str">
        <f>Таблица!AT18</f>
        <v>2;3;9;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AE17" s="11"/>
      <c r="AF17" s="11"/>
      <c r="AG17" s="11"/>
      <c r="AH17" s="11"/>
      <c r="AI17" s="84" t="s">
        <v>29</v>
      </c>
      <c r="AJ17" s="84"/>
      <c r="AK17" s="84">
        <f>COUNTIF(Таблица!$AA$6:$AA$65,3)</f>
        <v>0</v>
      </c>
      <c r="AL17" s="84"/>
    </row>
    <row r="18" spans="1:38" ht="22.5" customHeight="1">
      <c r="A18" s="109" t="s">
        <v>25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AE18" s="11"/>
      <c r="AF18" s="11"/>
      <c r="AG18" s="11"/>
      <c r="AH18" s="11"/>
      <c r="AI18" s="84" t="s">
        <v>30</v>
      </c>
      <c r="AJ18" s="84"/>
      <c r="AK18" s="84">
        <f>COUNTIF(Таблица!$AA$6:$AA$65,4)</f>
        <v>0</v>
      </c>
      <c r="AL18" s="84"/>
    </row>
    <row r="19" spans="1:38" ht="22.5" customHeight="1">
      <c r="A19" s="108" t="str">
        <f>Таблица!AT17</f>
        <v>6;8;10;11;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AE19" s="101" t="s">
        <v>43</v>
      </c>
      <c r="AF19" s="101"/>
      <c r="AG19" s="101"/>
      <c r="AH19" s="101"/>
      <c r="AI19" s="101" t="s">
        <v>44</v>
      </c>
      <c r="AJ19" s="101"/>
      <c r="AK19" s="101"/>
      <c r="AL19" s="101"/>
    </row>
    <row r="20" spans="1:38" ht="28.5" customHeight="1">
      <c r="AE20" s="84" t="s">
        <v>26</v>
      </c>
      <c r="AF20" s="84"/>
      <c r="AG20" s="84">
        <f>COUNTIF(Таблица!$AC$6:$AC$65,0)</f>
        <v>0</v>
      </c>
      <c r="AH20" s="84"/>
      <c r="AI20" s="84" t="s">
        <v>26</v>
      </c>
      <c r="AJ20" s="84"/>
      <c r="AK20" s="84">
        <f>COUNTIF(Таблица!$AK$6:$AK$65,0)</f>
        <v>0</v>
      </c>
      <c r="AL20" s="84"/>
    </row>
    <row r="21" spans="1:38" ht="28.5" customHeight="1">
      <c r="AE21" s="84" t="s">
        <v>27</v>
      </c>
      <c r="AF21" s="84"/>
      <c r="AG21" s="84">
        <f>COUNTIF(Таблица!$AC$6:$AC$65,1)</f>
        <v>0</v>
      </c>
      <c r="AH21" s="84"/>
      <c r="AI21" s="84" t="s">
        <v>27</v>
      </c>
      <c r="AJ21" s="84"/>
      <c r="AK21" s="84">
        <f>COUNTIF(Таблица!$AK$6:$AK$65,1)</f>
        <v>0</v>
      </c>
      <c r="AL21" s="84"/>
    </row>
    <row r="22" spans="1:38" ht="28.5" customHeight="1">
      <c r="AE22" s="84" t="s">
        <v>28</v>
      </c>
      <c r="AF22" s="84"/>
      <c r="AG22" s="84">
        <f>COUNTIF(Таблица!$AC$6:$AC$65,2)</f>
        <v>0</v>
      </c>
      <c r="AH22" s="84"/>
      <c r="AI22" s="84" t="s">
        <v>28</v>
      </c>
      <c r="AJ22" s="84"/>
      <c r="AK22" s="84">
        <f>COUNTIF(Таблица!$AK$6:$AK$65,2)</f>
        <v>0</v>
      </c>
      <c r="AL22" s="84"/>
    </row>
    <row r="23" spans="1:38" ht="28.5" customHeight="1">
      <c r="AE23" s="84" t="s">
        <v>29</v>
      </c>
      <c r="AF23" s="84"/>
      <c r="AG23" s="84">
        <f>COUNTIF(Таблица!$AC$6:$AC$65,3)</f>
        <v>0</v>
      </c>
      <c r="AH23" s="84"/>
      <c r="AI23" s="84" t="s">
        <v>29</v>
      </c>
      <c r="AJ23" s="84"/>
      <c r="AK23" s="84">
        <f>COUNTIF(Таблица!$AK$6:$AK$65,3)</f>
        <v>0</v>
      </c>
      <c r="AL23" s="84"/>
    </row>
    <row r="26" spans="1:38" ht="28.5" customHeight="1">
      <c r="I26" s="11"/>
      <c r="J26" s="11"/>
      <c r="K26" s="11"/>
      <c r="L26" s="11"/>
      <c r="M26" s="11"/>
      <c r="N26" s="11"/>
      <c r="O26" s="11"/>
      <c r="P26" s="11"/>
    </row>
    <row r="27" spans="1:38" ht="28.5" customHeight="1">
      <c r="I27" s="11"/>
      <c r="J27" s="11"/>
      <c r="K27" s="11"/>
      <c r="L27" s="11"/>
      <c r="M27" s="11"/>
      <c r="N27" s="11"/>
      <c r="O27" s="11"/>
      <c r="P27" s="11"/>
    </row>
  </sheetData>
  <sheetProtection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8"/>
  <sheetViews>
    <sheetView zoomScale="60" zoomScaleNormal="60" workbookViewId="0">
      <selection sqref="A1:S1"/>
    </sheetView>
  </sheetViews>
  <sheetFormatPr defaultRowHeight="15"/>
  <cols>
    <col min="1" max="19" width="4.5703125" customWidth="1"/>
  </cols>
  <sheetData>
    <row r="1" spans="1:19" ht="21.75" thickBot="1">
      <c r="A1" s="113" t="s">
        <v>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6"/>
      <c r="S1" s="117"/>
    </row>
    <row r="2" spans="1:19" ht="19.5" thickBot="1">
      <c r="A2" s="118" t="s">
        <v>45</v>
      </c>
      <c r="B2" s="119"/>
      <c r="C2" s="119"/>
      <c r="D2" s="120"/>
      <c r="E2" s="12"/>
      <c r="F2" s="12"/>
      <c r="G2" s="12"/>
      <c r="H2" s="12"/>
      <c r="I2" s="12"/>
      <c r="J2" s="12"/>
      <c r="K2" s="12"/>
      <c r="L2" s="12"/>
      <c r="M2" s="13"/>
      <c r="N2" s="118" t="s">
        <v>1</v>
      </c>
      <c r="O2" s="119"/>
      <c r="P2" s="119"/>
      <c r="Q2" s="119"/>
      <c r="R2" s="14"/>
      <c r="S2" s="15"/>
    </row>
    <row r="3" spans="1:19" ht="18.75">
      <c r="A3" s="118" t="s">
        <v>46</v>
      </c>
      <c r="B3" s="119"/>
      <c r="C3" s="119"/>
      <c r="D3" s="120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>
      <c r="A4" s="118" t="s">
        <v>47</v>
      </c>
      <c r="B4" s="119"/>
      <c r="C4" s="119"/>
      <c r="D4" s="12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>
      <c r="A5" s="118" t="s">
        <v>48</v>
      </c>
      <c r="B5" s="119"/>
      <c r="C5" s="119"/>
      <c r="D5" s="12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>
      <c r="A6" s="112" t="s">
        <v>49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19" ht="18.7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>
      <c r="A18" s="113" t="s">
        <v>50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7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Пояснительная записка</vt:lpstr>
      <vt:lpstr>Списки</vt:lpstr>
      <vt:lpstr>1</vt:lpstr>
      <vt:lpstr>Таблица</vt:lpstr>
      <vt:lpstr>Анализ1</vt:lpstr>
      <vt:lpstr>Доп.лист</vt:lpstr>
      <vt:lpstr>Бланк</vt:lpstr>
      <vt:lpstr>Диаграмма1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Comp</cp:lastModifiedBy>
  <cp:lastPrinted>2020-06-03T17:30:47Z</cp:lastPrinted>
  <dcterms:created xsi:type="dcterms:W3CDTF">2016-01-19T09:37:14Z</dcterms:created>
  <dcterms:modified xsi:type="dcterms:W3CDTF">2020-06-03T17:30:52Z</dcterms:modified>
</cp:coreProperties>
</file>